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G:\My Drive\Clubessential\Internal Projects\Budget &amp; CF Webinar\"/>
    </mc:Choice>
  </mc:AlternateContent>
  <xr:revisionPtr revIDLastSave="0" documentId="13_ncr:1_{C73C64F4-30EF-4282-86AF-E654C9DD7E3A}" xr6:coauthVersionLast="45" xr6:coauthVersionMax="45" xr10:uidLastSave="{00000000-0000-0000-0000-000000000000}"/>
  <bookViews>
    <workbookView xWindow="-110" yWindow="-110" windowWidth="25820" windowHeight="15620" xr2:uid="{00000000-000D-0000-FFFF-FFFF00000000}"/>
  </bookViews>
  <sheets>
    <sheet name="BalanceSheet" sheetId="1" r:id="rId1"/>
    <sheet name="CashFlow-YTD" sheetId="2" r:id="rId2"/>
    <sheet name="CashFlow-Current Month" sheetId="4" r:id="rId3"/>
  </sheets>
  <definedNames>
    <definedName name="_xlnm.Print_Area" localSheetId="0">BalanceSheet!$C$5:$F$131</definedName>
    <definedName name="_xlnm.Print_Area" localSheetId="2">'CashFlow-Current Month'!$C$5:$G$34</definedName>
    <definedName name="_xlnm.Print_Area" localSheetId="1">'CashFlow-YTD'!$C$5:$G$34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/>
  <c r="D20" i="1"/>
  <c r="F33" i="4"/>
  <c r="F32" i="4"/>
  <c r="D30" i="4" l="1"/>
  <c r="E31" i="4" s="1"/>
  <c r="D26" i="4"/>
  <c r="D21" i="4"/>
  <c r="D18" i="4"/>
  <c r="C7" i="4"/>
  <c r="D30" i="2"/>
  <c r="E31" i="2" s="1"/>
  <c r="D26" i="2"/>
  <c r="D21" i="2"/>
  <c r="C7" i="2"/>
  <c r="F123" i="1"/>
  <c r="E123" i="1"/>
  <c r="E124" i="1" s="1"/>
  <c r="D123" i="1"/>
  <c r="D11" i="2" s="1"/>
  <c r="F114" i="1"/>
  <c r="E114" i="1"/>
  <c r="D114" i="1"/>
  <c r="F103" i="1"/>
  <c r="E103" i="1"/>
  <c r="D103" i="1"/>
  <c r="F95" i="1"/>
  <c r="E95" i="1"/>
  <c r="D95" i="1"/>
  <c r="F90" i="1"/>
  <c r="E90" i="1"/>
  <c r="D90" i="1"/>
  <c r="D20" i="4" s="1"/>
  <c r="F79" i="1"/>
  <c r="E79" i="1"/>
  <c r="D79" i="1"/>
  <c r="F65" i="1"/>
  <c r="E65" i="1"/>
  <c r="D65" i="1"/>
  <c r="F60" i="1"/>
  <c r="E60" i="1"/>
  <c r="D14" i="4" s="1"/>
  <c r="D60" i="1"/>
  <c r="F56" i="1"/>
  <c r="E56" i="1"/>
  <c r="D25" i="4" s="1"/>
  <c r="D56" i="1"/>
  <c r="F38" i="1"/>
  <c r="E38" i="1"/>
  <c r="D38" i="1"/>
  <c r="F34" i="1"/>
  <c r="E34" i="1"/>
  <c r="D19" i="4" s="1"/>
  <c r="D34" i="1"/>
  <c r="F30" i="1"/>
  <c r="E30" i="1"/>
  <c r="D17" i="4" s="1"/>
  <c r="D30" i="1"/>
  <c r="F18" i="1"/>
  <c r="E18" i="1"/>
  <c r="F9" i="4" s="1"/>
  <c r="D18" i="1"/>
  <c r="F10" i="1"/>
  <c r="D10" i="1"/>
  <c r="D9" i="1"/>
  <c r="C7" i="1"/>
  <c r="C70" i="1" s="1"/>
  <c r="E27" i="4" l="1"/>
  <c r="D17" i="2"/>
  <c r="D11" i="4"/>
  <c r="E22" i="4" s="1"/>
  <c r="E126" i="1"/>
  <c r="D19" i="2"/>
  <c r="D18" i="2"/>
  <c r="D25" i="2"/>
  <c r="E27" i="2" s="1"/>
  <c r="D14" i="2"/>
  <c r="D124" i="1"/>
  <c r="D126" i="1" s="1"/>
  <c r="D66" i="1"/>
  <c r="F66" i="1"/>
  <c r="F9" i="2"/>
  <c r="D20" i="2"/>
  <c r="F124" i="1"/>
  <c r="F126" i="1" s="1"/>
  <c r="E66" i="1"/>
  <c r="E128" i="1" s="1"/>
  <c r="F34" i="4" l="1"/>
  <c r="D128" i="1"/>
  <c r="F128" i="1"/>
  <c r="E22" i="2"/>
  <c r="F32" i="2" s="1"/>
  <c r="F33" i="2" s="1"/>
  <c r="F34" i="2" s="1"/>
</calcChain>
</file>

<file path=xl/sharedStrings.xml><?xml version="1.0" encoding="utf-8"?>
<sst xmlns="http://schemas.openxmlformats.org/spreadsheetml/2006/main" count="353" uniqueCount="211">
  <si>
    <t>YEAR</t>
  </si>
  <si>
    <t>2019</t>
  </si>
  <si>
    <t>ACTUAL</t>
  </si>
  <si>
    <t>PERIOD</t>
  </si>
  <si>
    <t>April</t>
  </si>
  <si>
    <t>Current Year</t>
  </si>
  <si>
    <t>Previous Year</t>
  </si>
  <si>
    <t>COMPANIES</t>
  </si>
  <si>
    <t>*</t>
  </si>
  <si>
    <t>Current Period</t>
  </si>
  <si>
    <t>Previous Period</t>
  </si>
  <si>
    <t>December</t>
  </si>
  <si>
    <t>Account Name</t>
  </si>
  <si>
    <t>Ending Balance</t>
  </si>
  <si>
    <t>Balance Sheet</t>
  </si>
  <si>
    <t>Prior Month</t>
  </si>
  <si>
    <t>Cash &amp; Cash Equivalents</t>
  </si>
  <si>
    <t>1000</t>
  </si>
  <si>
    <t>00</t>
  </si>
  <si>
    <t>Cash On Hand</t>
  </si>
  <si>
    <t>1102</t>
  </si>
  <si>
    <t>1103</t>
  </si>
  <si>
    <t>1104</t>
  </si>
  <si>
    <t>1107</t>
  </si>
  <si>
    <t>1109</t>
  </si>
  <si>
    <t>Total Cash &amp; Cash Equivalents</t>
  </si>
  <si>
    <t>Receivables</t>
  </si>
  <si>
    <t>1110</t>
  </si>
  <si>
    <t>Accounts Receivable</t>
  </si>
  <si>
    <t>1112</t>
  </si>
  <si>
    <t>1115</t>
  </si>
  <si>
    <t>Receivables-Past</t>
  </si>
  <si>
    <t>1120</t>
  </si>
  <si>
    <t>A/R Adjustments</t>
  </si>
  <si>
    <t>1121</t>
  </si>
  <si>
    <t>A/R - Prop Mem Transfers</t>
  </si>
  <si>
    <t>1123</t>
  </si>
  <si>
    <t>A/R - Assoc To Prop Initiation Fee</t>
  </si>
  <si>
    <t>1125</t>
  </si>
  <si>
    <t>Bad Debt Reserve</t>
  </si>
  <si>
    <t>1130</t>
  </si>
  <si>
    <t>Bad Debt Reserve - Past AR</t>
  </si>
  <si>
    <t>Total Receivables</t>
  </si>
  <si>
    <t>Inventories</t>
  </si>
  <si>
    <t>1140</t>
  </si>
  <si>
    <t>Inventory</t>
  </si>
  <si>
    <t>Total Inventories</t>
  </si>
  <si>
    <t>Prepaids</t>
  </si>
  <si>
    <t>1160</t>
  </si>
  <si>
    <t>Prepaid Expenses</t>
  </si>
  <si>
    <t>Total Prepaids</t>
  </si>
  <si>
    <t>Property &amp; Equipment</t>
  </si>
  <si>
    <t>1300</t>
  </si>
  <si>
    <t>Buildings &amp; Improvements</t>
  </si>
  <si>
    <t>1330</t>
  </si>
  <si>
    <t>Exercise Facility</t>
  </si>
  <si>
    <t>1360</t>
  </si>
  <si>
    <t>Equipment</t>
  </si>
  <si>
    <t>1366</t>
  </si>
  <si>
    <t>Capital Lease-Assest (Copier)</t>
  </si>
  <si>
    <t>1380</t>
  </si>
  <si>
    <t>Furniture &amp; Fixtures</t>
  </si>
  <si>
    <t>1390</t>
  </si>
  <si>
    <t>Website, Brand &amp; Newsletter</t>
  </si>
  <si>
    <t>1400</t>
  </si>
  <si>
    <t>Land</t>
  </si>
  <si>
    <t>1500</t>
  </si>
  <si>
    <t>1510</t>
  </si>
  <si>
    <t>Tennis Court Lighting</t>
  </si>
  <si>
    <t>1530</t>
  </si>
  <si>
    <t>Tennis Lounge</t>
  </si>
  <si>
    <t>1535</t>
  </si>
  <si>
    <t>Pool &amp; Spa Improvements</t>
  </si>
  <si>
    <t>1540</t>
  </si>
  <si>
    <t>Lower Pool Improvements</t>
  </si>
  <si>
    <t>1545</t>
  </si>
  <si>
    <t>Spa Improvements</t>
  </si>
  <si>
    <t>1550</t>
  </si>
  <si>
    <t>1570</t>
  </si>
  <si>
    <t>Court Resurfacing/Fences</t>
  </si>
  <si>
    <t/>
  </si>
  <si>
    <t>Accum. Deprec. &amp; Amortization</t>
  </si>
  <si>
    <t>1710</t>
  </si>
  <si>
    <t>Accumulated Depreciation</t>
  </si>
  <si>
    <t>Total Accum. Deprec. &amp; Amortization</t>
  </si>
  <si>
    <t>Other Assets</t>
  </si>
  <si>
    <t>1200</t>
  </si>
  <si>
    <t>Loan Acquisition Fees</t>
  </si>
  <si>
    <t>1210</t>
  </si>
  <si>
    <t>Accum Amort. Loan Fees</t>
  </si>
  <si>
    <t>Total Other Assets</t>
  </si>
  <si>
    <t>TOTAL ASSETS</t>
  </si>
  <si>
    <t>The Forest Club</t>
  </si>
  <si>
    <t>2014</t>
  </si>
  <si>
    <t>Accounts Payable</t>
  </si>
  <si>
    <t>2000</t>
  </si>
  <si>
    <t>2002</t>
  </si>
  <si>
    <t>Accounts Payable - Credit Card</t>
  </si>
  <si>
    <t>2004</t>
  </si>
  <si>
    <t>Accounts Payable - Other</t>
  </si>
  <si>
    <t>2008</t>
  </si>
  <si>
    <t>Due To Leaving Members</t>
  </si>
  <si>
    <t>Total Accounts Payable</t>
  </si>
  <si>
    <t>Taxes Payable &amp; Accrued</t>
  </si>
  <si>
    <t>2010</t>
  </si>
  <si>
    <t>Federal Tax Payable</t>
  </si>
  <si>
    <t>2020</t>
  </si>
  <si>
    <t>Social Security Tax Payable</t>
  </si>
  <si>
    <t>2040</t>
  </si>
  <si>
    <t>State Tax Payable</t>
  </si>
  <si>
    <t>2050</t>
  </si>
  <si>
    <t>SDI Tax Payable</t>
  </si>
  <si>
    <t>2060</t>
  </si>
  <si>
    <t>SUTA Tax Payable</t>
  </si>
  <si>
    <t>2070</t>
  </si>
  <si>
    <t>FUTA Tax Payable</t>
  </si>
  <si>
    <t>2080</t>
  </si>
  <si>
    <t>Sales Tax Payable</t>
  </si>
  <si>
    <t>2090</t>
  </si>
  <si>
    <t>Simple IRA</t>
  </si>
  <si>
    <t>Total Taxes Payable &amp; Accrued</t>
  </si>
  <si>
    <t>Deferred Revenues</t>
  </si>
  <si>
    <t>2105</t>
  </si>
  <si>
    <t>Dues Billed In Advance</t>
  </si>
  <si>
    <t>2107</t>
  </si>
  <si>
    <t>Locker Fees Billed In Advance</t>
  </si>
  <si>
    <t>Total Deferred Revenues</t>
  </si>
  <si>
    <t>Accrued Expenses</t>
  </si>
  <si>
    <t>2250</t>
  </si>
  <si>
    <t>Accrued Liabilities</t>
  </si>
  <si>
    <t>2255</t>
  </si>
  <si>
    <t>Accrued Income Tax</t>
  </si>
  <si>
    <t>2257</t>
  </si>
  <si>
    <t>Employee Accruals</t>
  </si>
  <si>
    <t>2258</t>
  </si>
  <si>
    <t>PTO Accrual</t>
  </si>
  <si>
    <t>2261</t>
  </si>
  <si>
    <t>Property Tax Accrual</t>
  </si>
  <si>
    <t>Total Accrued Expenses</t>
  </si>
  <si>
    <t>Other Current Liabilities</t>
  </si>
  <si>
    <t>2110</t>
  </si>
  <si>
    <t>Deposits: Application Fee</t>
  </si>
  <si>
    <t>2130</t>
  </si>
  <si>
    <t>Deposits: Gap</t>
  </si>
  <si>
    <t>2150</t>
  </si>
  <si>
    <t>Deposits: Wim</t>
  </si>
  <si>
    <t>2210</t>
  </si>
  <si>
    <t>Capital Lease - Short Term</t>
  </si>
  <si>
    <t>2211</t>
  </si>
  <si>
    <t>Capital Lease - Long Term</t>
  </si>
  <si>
    <t>2212</t>
  </si>
  <si>
    <t>Interest Rate Swap</t>
  </si>
  <si>
    <t>2230</t>
  </si>
  <si>
    <t>2235</t>
  </si>
  <si>
    <t>Total Other Current Liabilities</t>
  </si>
  <si>
    <t>Equity</t>
  </si>
  <si>
    <t>2970</t>
  </si>
  <si>
    <t>Membership Equity</t>
  </si>
  <si>
    <t>2975</t>
  </si>
  <si>
    <t>2980</t>
  </si>
  <si>
    <t>Paid In Capital</t>
  </si>
  <si>
    <t>2985</t>
  </si>
  <si>
    <t>Captial Improvement Asses</t>
  </si>
  <si>
    <t>2990</t>
  </si>
  <si>
    <t>Capital Improvement Assess</t>
  </si>
  <si>
    <t>2998</t>
  </si>
  <si>
    <t>Retained Earnings</t>
  </si>
  <si>
    <t>Current Year Net Income</t>
  </si>
  <si>
    <t>Total Equity</t>
  </si>
  <si>
    <t>TOTAL LIABILITIES &amp; EQUITY</t>
  </si>
  <si>
    <t>Check (s/b zero)</t>
  </si>
  <si>
    <t>3000..3999,5300,9999</t>
  </si>
  <si>
    <t>4000..4999,6000..6999</t>
  </si>
  <si>
    <t>Current Period YTD</t>
  </si>
  <si>
    <t>Cash at the Beginning of the Period:</t>
  </si>
  <si>
    <t>Cash Flows from Operating Activies:</t>
  </si>
  <si>
    <t>Net Income (Loss)</t>
  </si>
  <si>
    <t>Add (Subtract) Non-Cash Items:</t>
  </si>
  <si>
    <t>Depreciation Expense</t>
  </si>
  <si>
    <t>(Increase) Decrease in Accounts Receivable</t>
  </si>
  <si>
    <t>(Increase) Decrease in Prepaid Expenses</t>
  </si>
  <si>
    <t>(Increase) Decrease in Inventory</t>
  </si>
  <si>
    <t>Cash Flows from Investing Activities:</t>
  </si>
  <si>
    <t>Net Cash Provided / (Used) from Investing Activies:</t>
  </si>
  <si>
    <t>Cash Flows from Financing Activities:</t>
  </si>
  <si>
    <t>Net Increase / (Decrease) in Cash</t>
  </si>
  <si>
    <t>Cash at the End of the Period:</t>
  </si>
  <si>
    <t>Increase (Decrease) in Accrued Liabilities</t>
  </si>
  <si>
    <t>Increase (Decrease) in Deposits &amp; Prepaid Dues</t>
  </si>
  <si>
    <t>Net Cash Provided / (Used) from Operations:</t>
  </si>
  <si>
    <t>Purchase of Property &amp; Equipment</t>
  </si>
  <si>
    <t>Investments Matured</t>
  </si>
  <si>
    <t>Building Loan Repayments</t>
  </si>
  <si>
    <t>Net Cash Provided / (Used) from Financing Activies:</t>
  </si>
  <si>
    <t>Changes in Operating Assets &amp; Liabiities:</t>
  </si>
  <si>
    <t>YTD Cash Flow Statement</t>
  </si>
  <si>
    <t>Example Club</t>
  </si>
  <si>
    <t>Bank One Securities</t>
  </si>
  <si>
    <t>Bank One-Checking</t>
  </si>
  <si>
    <t>Bank One-MMA</t>
  </si>
  <si>
    <t>Bank One Brokerage MMA</t>
  </si>
  <si>
    <t>Short-Term Investments</t>
  </si>
  <si>
    <t>Property Tax Refund Receivable</t>
  </si>
  <si>
    <t>Tennis Court Improvements</t>
  </si>
  <si>
    <t>Club Renovation</t>
  </si>
  <si>
    <t>Loan-Bank One</t>
  </si>
  <si>
    <t>Loan-Bank One-Current</t>
  </si>
  <si>
    <t>Membership Equity - Other</t>
  </si>
  <si>
    <t>All Income Accounts</t>
  </si>
  <si>
    <t>All COGS and Expense Accounts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</si>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</sst>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\$#,##0_);[Red]\(\$#,##0\)"/>
  </numFmts>
  <fonts count="6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FA"/>
      </patternFill>
    </fill>
    <fill>
      <patternFill patternType="solid">
        <fgColor rgb="FFE6E6FA"/>
      </patternFill>
    </fill>
    <fill>
      <patternFill patternType="solid">
        <fgColor rgb="FFEBF1DD"/>
      </patternFill>
    </fill>
    <fill>
      <patternFill patternType="solid">
        <fgColor rgb="FFDBE5F1"/>
      </patternFill>
    </fill>
    <fill>
      <patternFill patternType="solid">
        <fgColor rgb="FFD8D8D8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0" borderId="0" xfId="0" applyNumberFormat="1" applyBorder="1"/>
    <xf numFmtId="0" fontId="0" fillId="0" borderId="0" xfId="0" applyNumberFormat="1" applyBorder="1"/>
    <xf numFmtId="15" fontId="0" fillId="0" borderId="0" xfId="0" applyNumberFormat="1" applyBorder="1"/>
    <xf numFmtId="49" fontId="2" fillId="0" borderId="0" xfId="0" applyNumberFormat="1" applyFont="1"/>
    <xf numFmtId="164" fontId="4" fillId="0" borderId="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9" fontId="4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horizontal="left" indent="1"/>
    </xf>
    <xf numFmtId="38" fontId="2" fillId="0" borderId="0" xfId="0" applyNumberFormat="1" applyFont="1" applyBorder="1" applyAlignment="1"/>
    <xf numFmtId="38" fontId="0" fillId="0" borderId="0" xfId="0" applyNumberFormat="1" applyBorder="1"/>
    <xf numFmtId="0" fontId="4" fillId="0" borderId="0" xfId="0" applyFont="1" applyAlignment="1">
      <alignment horizontal="right"/>
    </xf>
    <xf numFmtId="38" fontId="4" fillId="0" borderId="5" xfId="0" applyNumberFormat="1" applyFont="1" applyBorder="1" applyAlignment="1"/>
    <xf numFmtId="0" fontId="4" fillId="0" borderId="0" xfId="0" applyFont="1"/>
    <xf numFmtId="38" fontId="2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165" fontId="4" fillId="0" borderId="6" xfId="0" applyNumberFormat="1" applyFont="1" applyBorder="1" applyAlignment="1"/>
    <xf numFmtId="0" fontId="0" fillId="0" borderId="0" xfId="0" applyFont="1"/>
    <xf numFmtId="38" fontId="0" fillId="0" borderId="0" xfId="0" applyNumberFormat="1" applyFont="1" applyBorder="1" applyAlignment="1"/>
    <xf numFmtId="38" fontId="4" fillId="0" borderId="0" xfId="0" applyNumberFormat="1" applyFont="1" applyBorder="1" applyAlignment="1">
      <alignment horizontal="center"/>
    </xf>
    <xf numFmtId="38" fontId="4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38" fontId="2" fillId="0" borderId="0" xfId="0" applyNumberFormat="1" applyFont="1" applyFill="1" applyBorder="1" applyAlignment="1"/>
    <xf numFmtId="38" fontId="2" fillId="0" borderId="0" xfId="0" applyNumberFormat="1" applyFont="1" applyFill="1" applyBorder="1"/>
    <xf numFmtId="38" fontId="4" fillId="0" borderId="7" xfId="0" applyNumberFormat="1" applyFont="1" applyFill="1" applyBorder="1" applyAlignment="1"/>
    <xf numFmtId="49" fontId="2" fillId="0" borderId="0" xfId="0" applyNumberFormat="1" applyFont="1" applyAlignment="1">
      <alignment wrapText="1"/>
    </xf>
    <xf numFmtId="38" fontId="2" fillId="0" borderId="8" xfId="0" applyNumberFormat="1" applyFont="1" applyFill="1" applyBorder="1" applyAlignment="1"/>
    <xf numFmtId="2" fontId="2" fillId="0" borderId="0" xfId="0" applyNumberFormat="1" applyFont="1"/>
    <xf numFmtId="49" fontId="0" fillId="3" borderId="0" xfId="0" applyNumberFormat="1" applyFill="1"/>
    <xf numFmtId="49" fontId="0" fillId="3" borderId="1" xfId="0" applyNumberFormat="1" applyFill="1" applyBorder="1"/>
    <xf numFmtId="49" fontId="0" fillId="3" borderId="2" xfId="0" applyNumberFormat="1" applyFill="1" applyBorder="1"/>
    <xf numFmtId="49" fontId="0" fillId="3" borderId="3" xfId="0" applyNumberFormat="1" applyFill="1" applyBorder="1"/>
    <xf numFmtId="49" fontId="2" fillId="4" borderId="0" xfId="0" applyNumberFormat="1" applyFont="1" applyFill="1" applyBorder="1"/>
    <xf numFmtId="164" fontId="4" fillId="4" borderId="0" xfId="0" applyNumberFormat="1" applyFont="1" applyFill="1" applyBorder="1" applyAlignment="1">
      <alignment horizontal="right"/>
    </xf>
    <xf numFmtId="38" fontId="4" fillId="4" borderId="0" xfId="0" applyNumberFormat="1" applyFont="1" applyFill="1" applyBorder="1" applyAlignment="1"/>
    <xf numFmtId="0" fontId="4" fillId="5" borderId="0" xfId="0" applyFont="1" applyFill="1"/>
    <xf numFmtId="38" fontId="2" fillId="5" borderId="0" xfId="0" applyNumberFormat="1" applyFont="1" applyFill="1" applyBorder="1" applyAlignment="1"/>
    <xf numFmtId="0" fontId="2" fillId="0" borderId="0" xfId="0" applyNumberFormat="1" applyFont="1" applyAlignment="1">
      <alignment horizontal="left" indent="2"/>
    </xf>
    <xf numFmtId="0" fontId="2" fillId="0" borderId="0" xfId="0" applyNumberFormat="1" applyFont="1" applyAlignment="1">
      <alignment horizontal="left" indent="3"/>
    </xf>
    <xf numFmtId="0" fontId="0" fillId="0" borderId="0" xfId="0" applyNumberFormat="1"/>
    <xf numFmtId="0" fontId="2" fillId="0" borderId="0" xfId="0" applyNumberFormat="1" applyFont="1" applyAlignment="1">
      <alignment horizontal="left" indent="1"/>
    </xf>
    <xf numFmtId="38" fontId="2" fillId="0" borderId="8" xfId="0" applyNumberFormat="1" applyFont="1" applyBorder="1"/>
    <xf numFmtId="0" fontId="4" fillId="6" borderId="0" xfId="0" applyFont="1" applyFill="1"/>
    <xf numFmtId="38" fontId="0" fillId="6" borderId="0" xfId="0" applyNumberFormat="1" applyFill="1" applyBorder="1"/>
    <xf numFmtId="38" fontId="4" fillId="6" borderId="4" xfId="0" applyNumberFormat="1" applyFont="1" applyFill="1" applyBorder="1" applyAlignment="1"/>
    <xf numFmtId="0" fontId="0" fillId="6" borderId="0" xfId="0" applyFill="1"/>
    <xf numFmtId="38" fontId="0" fillId="5" borderId="0" xfId="0" applyNumberFormat="1" applyFont="1" applyFill="1" applyBorder="1" applyAlignment="1"/>
    <xf numFmtId="0" fontId="0" fillId="6" borderId="0" xfId="0" applyFill="1" applyBorder="1"/>
    <xf numFmtId="164" fontId="4" fillId="4" borderId="0" xfId="0" applyNumberFormat="1" applyFont="1" applyFill="1" applyBorder="1" applyAlignment="1">
      <alignment horizontal="left"/>
    </xf>
    <xf numFmtId="38" fontId="4" fillId="4" borderId="4" xfId="0" applyNumberFormat="1" applyFont="1" applyFill="1" applyBorder="1" applyAlignment="1"/>
    <xf numFmtId="38" fontId="4" fillId="4" borderId="9" xfId="0" applyNumberFormat="1" applyFont="1" applyFill="1" applyBorder="1" applyAlignment="1"/>
    <xf numFmtId="38" fontId="2" fillId="0" borderId="8" xfId="0" applyNumberFormat="1" applyFont="1" applyBorder="1" applyAlignment="1"/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165" fontId="1" fillId="0" borderId="9" xfId="0" applyNumberFormat="1" applyFont="1" applyFill="1" applyBorder="1" applyAlignment="1"/>
    <xf numFmtId="165" fontId="1" fillId="0" borderId="0" xfId="0" applyNumberFormat="1" applyFont="1" applyFill="1" applyBorder="1" applyAlignment="1"/>
    <xf numFmtId="38" fontId="2" fillId="7" borderId="0" xfId="0" applyNumberFormat="1" applyFont="1" applyFill="1" applyBorder="1" applyAlignment="1"/>
    <xf numFmtId="15" fontId="3" fillId="0" borderId="0" xfId="0" applyNumberFormat="1" applyFont="1" applyBorder="1" applyAlignment="1">
      <alignment horizontal="center" wrapText="1"/>
    </xf>
    <xf numFmtId="15" fontId="3" fillId="0" borderId="0" xfId="0" applyNumberFormat="1" applyFont="1" applyBorder="1" applyAlignment="1">
      <alignment horizontal="center"/>
    </xf>
    <xf numFmtId="15" fontId="0" fillId="0" borderId="0" xfId="0" applyNumberFormat="1" applyBorder="1"/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3"/>
  <sheetViews>
    <sheetView tabSelected="1" zoomScale="130" zoomScaleNormal="130" workbookViewId="0">
      <pane ySplit="10" topLeftCell="A11" activePane="bottomLeft" state="frozen"/>
      <selection pane="bottomLeft" activeCell="D22" sqref="D22"/>
    </sheetView>
  </sheetViews>
  <sheetFormatPr defaultRowHeight="14.5" outlineLevelRow="1" outlineLevelCol="1" x14ac:dyDescent="0.35"/>
  <cols>
    <col min="1" max="2" width="20" style="1" customWidth="1" outlineLevel="1"/>
    <col min="3" max="3" width="31" bestFit="1" customWidth="1"/>
    <col min="4" max="4" width="12.453125" bestFit="1" customWidth="1"/>
    <col min="5" max="6" width="12.453125" bestFit="1" customWidth="1" collapsed="1"/>
  </cols>
  <sheetData>
    <row r="1" spans="1:7" s="1" customFormat="1" outlineLevel="1" x14ac:dyDescent="0.35">
      <c r="A1" s="5" t="s">
        <v>0</v>
      </c>
      <c r="B1" s="6" t="s">
        <v>1</v>
      </c>
      <c r="C1" s="1" t="s">
        <v>2</v>
      </c>
      <c r="D1" s="1" t="s">
        <v>2</v>
      </c>
      <c r="E1" s="1" t="s">
        <v>2</v>
      </c>
      <c r="F1" s="1" t="s">
        <v>2</v>
      </c>
    </row>
    <row r="2" spans="1:7" s="1" customFormat="1" outlineLevel="1" x14ac:dyDescent="0.35">
      <c r="A2" s="5" t="s">
        <v>3</v>
      </c>
      <c r="B2" s="6" t="s">
        <v>4</v>
      </c>
      <c r="C2" s="1" t="s">
        <v>5</v>
      </c>
      <c r="D2" s="1" t="s">
        <v>5</v>
      </c>
      <c r="E2" s="1" t="s">
        <v>5</v>
      </c>
      <c r="F2" s="1" t="s">
        <v>6</v>
      </c>
    </row>
    <row r="3" spans="1:7" s="1" customFormat="1" outlineLevel="1" x14ac:dyDescent="0.35">
      <c r="A3" s="5" t="s">
        <v>7</v>
      </c>
      <c r="B3" s="6" t="s">
        <v>8</v>
      </c>
      <c r="C3" s="1" t="s">
        <v>9</v>
      </c>
      <c r="D3" s="1" t="s">
        <v>9</v>
      </c>
      <c r="E3" s="1" t="s">
        <v>10</v>
      </c>
      <c r="F3" s="1" t="s">
        <v>11</v>
      </c>
    </row>
    <row r="4" spans="1:7" s="1" customFormat="1" outlineLevel="1" x14ac:dyDescent="0.35">
      <c r="A4" s="7"/>
      <c r="B4" s="8"/>
      <c r="C4" s="1" t="s">
        <v>12</v>
      </c>
      <c r="D4" s="1" t="s">
        <v>13</v>
      </c>
      <c r="E4" s="1" t="s">
        <v>13</v>
      </c>
      <c r="F4" s="1" t="s">
        <v>13</v>
      </c>
    </row>
    <row r="5" spans="1:7" x14ac:dyDescent="0.35">
      <c r="A5" s="9"/>
      <c r="B5" s="9"/>
      <c r="C5" s="74" t="s">
        <v>196</v>
      </c>
      <c r="D5" s="74"/>
      <c r="E5" s="74"/>
      <c r="F5" s="74"/>
    </row>
    <row r="6" spans="1:7" x14ac:dyDescent="0.35">
      <c r="A6" s="9"/>
      <c r="B6" s="9"/>
      <c r="C6" s="74" t="s">
        <v>14</v>
      </c>
      <c r="D6" s="74"/>
      <c r="E6" s="74"/>
      <c r="F6" s="74"/>
    </row>
    <row r="7" spans="1:7" x14ac:dyDescent="0.35">
      <c r="A7" s="9"/>
      <c r="B7" s="9"/>
      <c r="C7" s="71" t="str">
        <f>"As of "&amp;B2&amp;" "&amp;B1</f>
        <v>As of April 2019</v>
      </c>
      <c r="D7" s="71"/>
      <c r="E7" s="71"/>
      <c r="F7" s="71"/>
    </row>
    <row r="8" spans="1:7" ht="6" customHeight="1" x14ac:dyDescent="0.35">
      <c r="A8" s="9"/>
      <c r="B8" s="9"/>
      <c r="C8" s="1"/>
      <c r="D8" s="9"/>
      <c r="E8" s="9"/>
      <c r="F8" s="9"/>
    </row>
    <row r="9" spans="1:7" x14ac:dyDescent="0.35">
      <c r="A9" s="9"/>
      <c r="B9" s="9"/>
      <c r="C9" s="12"/>
      <c r="D9" s="13" t="str">
        <f>B2</f>
        <v>April</v>
      </c>
      <c r="E9" s="13"/>
      <c r="F9" s="13" t="s">
        <v>11</v>
      </c>
    </row>
    <row r="10" spans="1:7" x14ac:dyDescent="0.35">
      <c r="A10" s="9"/>
      <c r="B10" s="9"/>
      <c r="C10" s="12"/>
      <c r="D10" s="14" t="str">
        <f>B1</f>
        <v>2019</v>
      </c>
      <c r="E10" s="14" t="s">
        <v>15</v>
      </c>
      <c r="F10" s="15">
        <f>B1-1</f>
        <v>2018</v>
      </c>
    </row>
    <row r="11" spans="1:7" x14ac:dyDescent="0.35">
      <c r="A11" s="9"/>
      <c r="B11" s="9"/>
      <c r="C11" s="16" t="s">
        <v>16</v>
      </c>
      <c r="D11" s="13"/>
      <c r="E11" s="13"/>
      <c r="F11" s="13"/>
    </row>
    <row r="12" spans="1:7" outlineLevel="1" x14ac:dyDescent="0.35">
      <c r="A12" s="12" t="s">
        <v>17</v>
      </c>
      <c r="B12" s="17" t="s">
        <v>18</v>
      </c>
      <c r="C12" s="18" t="s">
        <v>19</v>
      </c>
      <c r="D12" s="19">
        <v>189.14</v>
      </c>
      <c r="E12" s="20">
        <v>200</v>
      </c>
      <c r="F12" s="20">
        <v>200</v>
      </c>
      <c r="G12" t="s">
        <v>210</v>
      </c>
    </row>
    <row r="13" spans="1:7" outlineLevel="1" x14ac:dyDescent="0.35">
      <c r="A13" s="12" t="s">
        <v>20</v>
      </c>
      <c r="B13" s="17" t="s">
        <v>18</v>
      </c>
      <c r="C13" s="18" t="s">
        <v>197</v>
      </c>
      <c r="D13" s="19">
        <v>208650.4</v>
      </c>
      <c r="E13" s="20">
        <v>3983.22</v>
      </c>
      <c r="F13" s="20">
        <v>2492.89</v>
      </c>
      <c r="G13" t="s">
        <v>210</v>
      </c>
    </row>
    <row r="14" spans="1:7" outlineLevel="1" x14ac:dyDescent="0.35">
      <c r="A14" s="12" t="s">
        <v>21</v>
      </c>
      <c r="B14" s="17" t="s">
        <v>18</v>
      </c>
      <c r="C14" s="18" t="s">
        <v>198</v>
      </c>
      <c r="D14" s="19">
        <v>91395.1</v>
      </c>
      <c r="E14" s="20">
        <v>260079.61</v>
      </c>
      <c r="F14" s="20">
        <v>220465.65</v>
      </c>
      <c r="G14" t="s">
        <v>210</v>
      </c>
    </row>
    <row r="15" spans="1:7" outlineLevel="1" x14ac:dyDescent="0.35">
      <c r="A15" s="12" t="s">
        <v>22</v>
      </c>
      <c r="B15" s="12" t="s">
        <v>18</v>
      </c>
      <c r="C15" s="18" t="s">
        <v>199</v>
      </c>
      <c r="D15" s="19">
        <v>77485.289999999994</v>
      </c>
      <c r="E15" s="20">
        <v>177458.42</v>
      </c>
      <c r="F15" s="20">
        <v>226331.96</v>
      </c>
      <c r="G15" t="s">
        <v>210</v>
      </c>
    </row>
    <row r="16" spans="1:7" outlineLevel="1" x14ac:dyDescent="0.35">
      <c r="A16" s="12" t="s">
        <v>23</v>
      </c>
      <c r="B16" s="17" t="s">
        <v>18</v>
      </c>
      <c r="C16" s="18" t="s">
        <v>200</v>
      </c>
      <c r="D16" s="19">
        <v>0</v>
      </c>
      <c r="E16" s="20">
        <v>0</v>
      </c>
      <c r="F16" s="20">
        <v>0</v>
      </c>
      <c r="G16" t="s">
        <v>210</v>
      </c>
    </row>
    <row r="17" spans="1:7" outlineLevel="1" x14ac:dyDescent="0.35">
      <c r="A17" s="12" t="s">
        <v>24</v>
      </c>
      <c r="B17" s="17" t="s">
        <v>18</v>
      </c>
      <c r="C17" s="18" t="s">
        <v>201</v>
      </c>
      <c r="D17" s="19">
        <v>963209.83</v>
      </c>
      <c r="E17" s="20">
        <v>1163099.92</v>
      </c>
      <c r="F17" s="20">
        <v>1161352.3999999999</v>
      </c>
    </row>
    <row r="18" spans="1:7" x14ac:dyDescent="0.35">
      <c r="A18" s="12"/>
      <c r="B18" s="12"/>
      <c r="C18" s="21" t="s">
        <v>25</v>
      </c>
      <c r="D18" s="22">
        <f>SUM(D12:D17)</f>
        <v>1340929.76</v>
      </c>
      <c r="E18" s="22">
        <f>SUM(E12:E17)</f>
        <v>1604821.17</v>
      </c>
      <c r="F18" s="22">
        <f>SUM(F12:F17)</f>
        <v>1610842.9</v>
      </c>
    </row>
    <row r="19" spans="1:7" ht="10" customHeight="1" x14ac:dyDescent="0.35">
      <c r="A19" s="12"/>
      <c r="B19" s="12"/>
      <c r="C19" s="3"/>
      <c r="D19" s="19"/>
      <c r="E19" s="20"/>
      <c r="F19" s="20"/>
    </row>
    <row r="20" spans="1:7" ht="15" customHeight="1" x14ac:dyDescent="0.35">
      <c r="A20" s="12"/>
      <c r="B20" s="12"/>
      <c r="C20" s="3"/>
      <c r="D20" s="70">
        <f>SUM(D12:D16)</f>
        <v>377719.93</v>
      </c>
      <c r="E20" s="70">
        <f t="shared" ref="E20:F20" si="0">SUM(E12:E16)</f>
        <v>441721.25</v>
      </c>
      <c r="F20" s="70">
        <f t="shared" si="0"/>
        <v>449490.5</v>
      </c>
    </row>
    <row r="21" spans="1:7" outlineLevel="1" x14ac:dyDescent="0.35">
      <c r="A21" s="12"/>
      <c r="B21" s="12"/>
      <c r="C21" s="23" t="s">
        <v>26</v>
      </c>
      <c r="D21" s="19"/>
      <c r="E21" s="20"/>
      <c r="F21" s="20"/>
    </row>
    <row r="22" spans="1:7" outlineLevel="1" x14ac:dyDescent="0.35">
      <c r="A22" s="12" t="s">
        <v>27</v>
      </c>
      <c r="B22" s="12" t="s">
        <v>18</v>
      </c>
      <c r="C22" s="18" t="s">
        <v>28</v>
      </c>
      <c r="D22" s="19">
        <v>94749.47</v>
      </c>
      <c r="E22" s="20">
        <v>81150.5</v>
      </c>
      <c r="F22" s="20">
        <v>95223.44</v>
      </c>
      <c r="G22" t="s">
        <v>210</v>
      </c>
    </row>
    <row r="23" spans="1:7" outlineLevel="1" x14ac:dyDescent="0.35">
      <c r="A23" s="12" t="s">
        <v>29</v>
      </c>
      <c r="B23" s="12" t="s">
        <v>18</v>
      </c>
      <c r="C23" s="18" t="s">
        <v>202</v>
      </c>
      <c r="D23" s="19">
        <v>0</v>
      </c>
      <c r="E23" s="20">
        <v>0</v>
      </c>
      <c r="F23" s="20">
        <v>0</v>
      </c>
      <c r="G23" t="s">
        <v>210</v>
      </c>
    </row>
    <row r="24" spans="1:7" outlineLevel="1" x14ac:dyDescent="0.35">
      <c r="A24" s="12" t="s">
        <v>30</v>
      </c>
      <c r="B24" s="12" t="s">
        <v>18</v>
      </c>
      <c r="C24" s="18" t="s">
        <v>31</v>
      </c>
      <c r="D24" s="19">
        <v>120076.31</v>
      </c>
      <c r="E24" s="20">
        <v>149686.71</v>
      </c>
      <c r="F24" s="20">
        <v>115448</v>
      </c>
      <c r="G24" t="s">
        <v>210</v>
      </c>
    </row>
    <row r="25" spans="1:7" outlineLevel="1" x14ac:dyDescent="0.35">
      <c r="A25" s="12" t="s">
        <v>32</v>
      </c>
      <c r="B25" s="12" t="s">
        <v>18</v>
      </c>
      <c r="C25" s="18" t="s">
        <v>33</v>
      </c>
      <c r="D25" s="19">
        <v>7978.3</v>
      </c>
      <c r="E25" s="20">
        <v>7978.3</v>
      </c>
      <c r="F25" s="20">
        <v>252</v>
      </c>
      <c r="G25" t="s">
        <v>210</v>
      </c>
    </row>
    <row r="26" spans="1:7" outlineLevel="1" x14ac:dyDescent="0.35">
      <c r="A26" s="12" t="s">
        <v>34</v>
      </c>
      <c r="B26" s="12" t="s">
        <v>18</v>
      </c>
      <c r="C26" s="18" t="s">
        <v>35</v>
      </c>
      <c r="D26" s="19">
        <v>158559.57999999999</v>
      </c>
      <c r="E26" s="20">
        <v>170786.79</v>
      </c>
      <c r="F26" s="20">
        <v>115018.42</v>
      </c>
      <c r="G26" t="s">
        <v>210</v>
      </c>
    </row>
    <row r="27" spans="1:7" outlineLevel="1" x14ac:dyDescent="0.35">
      <c r="A27" s="12" t="s">
        <v>36</v>
      </c>
      <c r="B27" s="12" t="s">
        <v>18</v>
      </c>
      <c r="C27" s="18" t="s">
        <v>37</v>
      </c>
      <c r="D27" s="19">
        <v>-7400</v>
      </c>
      <c r="E27" s="20">
        <v>-6200</v>
      </c>
      <c r="F27" s="20">
        <v>-1400</v>
      </c>
      <c r="G27" t="s">
        <v>210</v>
      </c>
    </row>
    <row r="28" spans="1:7" outlineLevel="1" x14ac:dyDescent="0.35">
      <c r="A28" s="12" t="s">
        <v>38</v>
      </c>
      <c r="B28" s="12" t="s">
        <v>18</v>
      </c>
      <c r="C28" s="18" t="s">
        <v>39</v>
      </c>
      <c r="D28" s="19">
        <v>-15000</v>
      </c>
      <c r="E28" s="20">
        <v>-15000</v>
      </c>
      <c r="F28" s="20">
        <v>-15000</v>
      </c>
      <c r="G28" t="s">
        <v>210</v>
      </c>
    </row>
    <row r="29" spans="1:7" outlineLevel="1" x14ac:dyDescent="0.35">
      <c r="A29" s="12" t="s">
        <v>40</v>
      </c>
      <c r="B29" s="12" t="s">
        <v>18</v>
      </c>
      <c r="C29" s="18" t="s">
        <v>41</v>
      </c>
      <c r="D29" s="19">
        <v>-95730</v>
      </c>
      <c r="E29" s="20">
        <v>-95730</v>
      </c>
      <c r="F29" s="20">
        <v>0</v>
      </c>
      <c r="G29" t="s">
        <v>210</v>
      </c>
    </row>
    <row r="30" spans="1:7" x14ac:dyDescent="0.35">
      <c r="A30" s="12"/>
      <c r="B30" s="12"/>
      <c r="C30" s="21" t="s">
        <v>42</v>
      </c>
      <c r="D30" s="22">
        <f>SUM(D22:D29)</f>
        <v>263233.65999999997</v>
      </c>
      <c r="E30" s="22">
        <f t="shared" ref="E30" si="1">SUM(E22:E29)</f>
        <v>292672.3</v>
      </c>
      <c r="F30" s="22">
        <f t="shared" ref="F30" si="2">SUM(F22:F29)</f>
        <v>309541.86</v>
      </c>
      <c r="G30" t="s">
        <v>210</v>
      </c>
    </row>
    <row r="31" spans="1:7" ht="10" customHeight="1" x14ac:dyDescent="0.35">
      <c r="A31" s="12"/>
      <c r="B31" s="12"/>
      <c r="C31" s="3"/>
      <c r="D31" s="19"/>
      <c r="E31" s="24"/>
      <c r="F31" s="24"/>
    </row>
    <row r="32" spans="1:7" outlineLevel="1" x14ac:dyDescent="0.35">
      <c r="A32" s="12"/>
      <c r="B32" s="12"/>
      <c r="C32" s="23" t="s">
        <v>43</v>
      </c>
      <c r="D32" s="19"/>
      <c r="E32" s="20"/>
      <c r="F32" s="20"/>
    </row>
    <row r="33" spans="1:7" outlineLevel="1" x14ac:dyDescent="0.35">
      <c r="A33" s="12" t="s">
        <v>44</v>
      </c>
      <c r="B33" s="12" t="s">
        <v>18</v>
      </c>
      <c r="C33" s="18" t="s">
        <v>45</v>
      </c>
      <c r="D33" s="19">
        <v>6466.02</v>
      </c>
      <c r="E33" s="20">
        <v>5808.38</v>
      </c>
      <c r="F33" s="20">
        <v>5253.35</v>
      </c>
    </row>
    <row r="34" spans="1:7" s="2" customFormat="1" x14ac:dyDescent="0.35">
      <c r="A34" s="16"/>
      <c r="B34" s="16"/>
      <c r="C34" s="21" t="s">
        <v>46</v>
      </c>
      <c r="D34" s="22">
        <f>SUM(D33)</f>
        <v>6466.02</v>
      </c>
      <c r="E34" s="22">
        <f t="shared" ref="E34" si="3">SUM(E33)</f>
        <v>5808.38</v>
      </c>
      <c r="F34" s="22">
        <f t="shared" ref="F34" si="4">SUM(F33)</f>
        <v>5253.35</v>
      </c>
    </row>
    <row r="35" spans="1:7" ht="10" customHeight="1" x14ac:dyDescent="0.35">
      <c r="A35" s="12"/>
      <c r="B35" s="12"/>
      <c r="C35" s="3"/>
      <c r="D35" s="19"/>
      <c r="E35" s="24"/>
      <c r="F35" s="24"/>
    </row>
    <row r="36" spans="1:7" outlineLevel="1" x14ac:dyDescent="0.35">
      <c r="A36" s="12"/>
      <c r="B36" s="12"/>
      <c r="C36" s="23" t="s">
        <v>47</v>
      </c>
      <c r="D36" s="19"/>
      <c r="E36" s="20"/>
      <c r="F36" s="20"/>
    </row>
    <row r="37" spans="1:7" outlineLevel="1" x14ac:dyDescent="0.35">
      <c r="A37" s="17" t="s">
        <v>48</v>
      </c>
      <c r="B37" s="17" t="s">
        <v>18</v>
      </c>
      <c r="C37" s="25" t="s">
        <v>49</v>
      </c>
      <c r="D37" s="19">
        <v>24204.53</v>
      </c>
      <c r="E37" s="20">
        <v>17646.560000000001</v>
      </c>
      <c r="F37" s="20">
        <v>13387.71</v>
      </c>
      <c r="G37" t="s">
        <v>210</v>
      </c>
    </row>
    <row r="38" spans="1:7" x14ac:dyDescent="0.35">
      <c r="A38" s="12"/>
      <c r="B38" s="12"/>
      <c r="C38" s="21" t="s">
        <v>50</v>
      </c>
      <c r="D38" s="22">
        <f>SUM(D37)</f>
        <v>24204.53</v>
      </c>
      <c r="E38" s="22">
        <f t="shared" ref="E38" si="5">SUM(E37)</f>
        <v>17646.560000000001</v>
      </c>
      <c r="F38" s="22">
        <f t="shared" ref="F38" si="6">SUM(F37)</f>
        <v>13387.71</v>
      </c>
      <c r="G38" t="s">
        <v>210</v>
      </c>
    </row>
    <row r="39" spans="1:7" ht="10" customHeight="1" x14ac:dyDescent="0.35">
      <c r="A39" s="12"/>
      <c r="B39" s="12"/>
      <c r="C39" s="3"/>
      <c r="D39" s="19"/>
      <c r="E39" s="19"/>
      <c r="F39" s="19"/>
    </row>
    <row r="40" spans="1:7" outlineLevel="1" x14ac:dyDescent="0.35">
      <c r="A40" s="12"/>
      <c r="B40" s="12"/>
      <c r="C40" s="23" t="s">
        <v>51</v>
      </c>
      <c r="D40" s="19"/>
      <c r="E40" s="20"/>
      <c r="F40" s="20"/>
    </row>
    <row r="41" spans="1:7" s="3" customFormat="1" ht="15" customHeight="1" x14ac:dyDescent="0.3">
      <c r="A41" s="12" t="s">
        <v>52</v>
      </c>
      <c r="B41" s="12" t="s">
        <v>18</v>
      </c>
      <c r="C41" s="18" t="s">
        <v>53</v>
      </c>
      <c r="D41" s="19">
        <v>1100730.32</v>
      </c>
      <c r="E41" s="24">
        <v>1100730.32</v>
      </c>
      <c r="F41" s="24">
        <v>1098886.03</v>
      </c>
    </row>
    <row r="42" spans="1:7" s="3" customFormat="1" ht="13" x14ac:dyDescent="0.3">
      <c r="A42" s="12" t="s">
        <v>54</v>
      </c>
      <c r="B42" s="12" t="s">
        <v>18</v>
      </c>
      <c r="C42" s="18" t="s">
        <v>55</v>
      </c>
      <c r="D42" s="19">
        <v>1002930.59</v>
      </c>
      <c r="E42" s="24">
        <v>1002930.59</v>
      </c>
      <c r="F42" s="24">
        <v>1002930.59</v>
      </c>
    </row>
    <row r="43" spans="1:7" s="3" customFormat="1" ht="13" x14ac:dyDescent="0.3">
      <c r="A43" s="12" t="s">
        <v>56</v>
      </c>
      <c r="B43" s="12" t="s">
        <v>18</v>
      </c>
      <c r="C43" s="18" t="s">
        <v>57</v>
      </c>
      <c r="D43" s="19">
        <v>583243.57999999996</v>
      </c>
      <c r="E43" s="24">
        <v>583243.57999999996</v>
      </c>
      <c r="F43" s="24">
        <v>577878.42000000004</v>
      </c>
    </row>
    <row r="44" spans="1:7" s="3" customFormat="1" ht="13" x14ac:dyDescent="0.3">
      <c r="A44" s="12" t="s">
        <v>58</v>
      </c>
      <c r="B44" s="12" t="s">
        <v>18</v>
      </c>
      <c r="C44" s="18" t="s">
        <v>59</v>
      </c>
      <c r="D44" s="19">
        <v>35400</v>
      </c>
      <c r="E44" s="24">
        <v>35400</v>
      </c>
      <c r="F44" s="24">
        <v>35400</v>
      </c>
    </row>
    <row r="45" spans="1:7" s="3" customFormat="1" ht="13" x14ac:dyDescent="0.3">
      <c r="A45" s="12" t="s">
        <v>60</v>
      </c>
      <c r="B45" s="12" t="s">
        <v>18</v>
      </c>
      <c r="C45" s="18" t="s">
        <v>61</v>
      </c>
      <c r="D45" s="19">
        <v>313076.81</v>
      </c>
      <c r="E45" s="24">
        <v>306493.61</v>
      </c>
      <c r="F45" s="24">
        <v>294607.76</v>
      </c>
    </row>
    <row r="46" spans="1:7" s="3" customFormat="1" ht="13" x14ac:dyDescent="0.3">
      <c r="A46" s="12" t="s">
        <v>62</v>
      </c>
      <c r="B46" s="12" t="s">
        <v>18</v>
      </c>
      <c r="C46" s="18" t="s">
        <v>63</v>
      </c>
      <c r="D46" s="19">
        <v>41341.54</v>
      </c>
      <c r="E46" s="24">
        <v>41341.54</v>
      </c>
      <c r="F46" s="24">
        <v>41341.54</v>
      </c>
    </row>
    <row r="47" spans="1:7" s="3" customFormat="1" ht="13" x14ac:dyDescent="0.3">
      <c r="A47" s="12" t="s">
        <v>64</v>
      </c>
      <c r="B47" s="12" t="s">
        <v>18</v>
      </c>
      <c r="C47" s="18" t="s">
        <v>65</v>
      </c>
      <c r="D47" s="19">
        <v>47638.41</v>
      </c>
      <c r="E47" s="24">
        <v>47638.41</v>
      </c>
      <c r="F47" s="24">
        <v>47638.41</v>
      </c>
    </row>
    <row r="48" spans="1:7" s="3" customFormat="1" ht="13" x14ac:dyDescent="0.3">
      <c r="A48" s="12" t="s">
        <v>66</v>
      </c>
      <c r="B48" s="12" t="s">
        <v>18</v>
      </c>
      <c r="C48" s="18" t="s">
        <v>203</v>
      </c>
      <c r="D48" s="19">
        <v>186554.67</v>
      </c>
      <c r="E48" s="24">
        <v>186554.67</v>
      </c>
      <c r="F48" s="24">
        <v>186554.67</v>
      </c>
    </row>
    <row r="49" spans="1:6" s="3" customFormat="1" ht="13" x14ac:dyDescent="0.3">
      <c r="A49" s="12" t="s">
        <v>67</v>
      </c>
      <c r="B49" s="12" t="s">
        <v>18</v>
      </c>
      <c r="C49" s="18" t="s">
        <v>68</v>
      </c>
      <c r="D49" s="19">
        <v>152287.4</v>
      </c>
      <c r="E49" s="24">
        <v>152287.4</v>
      </c>
      <c r="F49" s="24">
        <v>99127.4</v>
      </c>
    </row>
    <row r="50" spans="1:6" s="3" customFormat="1" ht="13" x14ac:dyDescent="0.3">
      <c r="A50" s="12" t="s">
        <v>69</v>
      </c>
      <c r="B50" s="12" t="s">
        <v>18</v>
      </c>
      <c r="C50" s="18" t="s">
        <v>70</v>
      </c>
      <c r="D50" s="19">
        <v>1352285.64</v>
      </c>
      <c r="E50" s="24">
        <v>1352285.64</v>
      </c>
      <c r="F50" s="24">
        <v>1352285.64</v>
      </c>
    </row>
    <row r="51" spans="1:6" s="3" customFormat="1" ht="13" x14ac:dyDescent="0.3">
      <c r="A51" s="12" t="s">
        <v>71</v>
      </c>
      <c r="B51" s="12" t="s">
        <v>18</v>
      </c>
      <c r="C51" s="18" t="s">
        <v>72</v>
      </c>
      <c r="D51" s="19">
        <v>238328.21</v>
      </c>
      <c r="E51" s="24">
        <v>238328.21</v>
      </c>
      <c r="F51" s="24">
        <v>238328.21</v>
      </c>
    </row>
    <row r="52" spans="1:6" s="3" customFormat="1" ht="13" x14ac:dyDescent="0.3">
      <c r="A52" s="12" t="s">
        <v>73</v>
      </c>
      <c r="B52" s="12" t="s">
        <v>18</v>
      </c>
      <c r="C52" s="18" t="s">
        <v>74</v>
      </c>
      <c r="D52" s="19">
        <v>176795.25</v>
      </c>
      <c r="E52" s="24">
        <v>110986.55</v>
      </c>
      <c r="F52" s="24">
        <v>31860.07</v>
      </c>
    </row>
    <row r="53" spans="1:6" s="3" customFormat="1" ht="13" x14ac:dyDescent="0.3">
      <c r="A53" s="12" t="s">
        <v>75</v>
      </c>
      <c r="B53" s="12" t="s">
        <v>18</v>
      </c>
      <c r="C53" s="18" t="s">
        <v>76</v>
      </c>
      <c r="D53" s="19">
        <v>72347</v>
      </c>
      <c r="E53" s="24">
        <v>72347</v>
      </c>
      <c r="F53" s="24">
        <v>72347</v>
      </c>
    </row>
    <row r="54" spans="1:6" s="3" customFormat="1" ht="13" x14ac:dyDescent="0.3">
      <c r="A54" s="12" t="s">
        <v>77</v>
      </c>
      <c r="B54" s="12" t="s">
        <v>18</v>
      </c>
      <c r="C54" s="18" t="s">
        <v>204</v>
      </c>
      <c r="D54" s="19">
        <v>9411446.5500000007</v>
      </c>
      <c r="E54" s="24">
        <v>9411446.5500000007</v>
      </c>
      <c r="F54" s="24">
        <v>9411446.5500000007</v>
      </c>
    </row>
    <row r="55" spans="1:6" s="3" customFormat="1" x14ac:dyDescent="0.35">
      <c r="A55" s="12" t="s">
        <v>78</v>
      </c>
      <c r="B55" s="12" t="s">
        <v>18</v>
      </c>
      <c r="C55" s="18" t="s">
        <v>79</v>
      </c>
      <c r="D55" s="19">
        <v>42600</v>
      </c>
      <c r="E55" s="20">
        <v>42600</v>
      </c>
      <c r="F55" s="20">
        <v>42600</v>
      </c>
    </row>
    <row r="56" spans="1:6" x14ac:dyDescent="0.35">
      <c r="A56" s="12"/>
      <c r="B56" s="12"/>
      <c r="C56" s="21" t="s">
        <v>80</v>
      </c>
      <c r="D56" s="22">
        <f>SUM(D41:D55)</f>
        <v>14757005.970000001</v>
      </c>
      <c r="E56" s="22">
        <f>SUM(E41:E55)</f>
        <v>14684614.07</v>
      </c>
      <c r="F56" s="22">
        <f>SUM(F41:F55)</f>
        <v>14533232.290000001</v>
      </c>
    </row>
    <row r="57" spans="1:6" ht="10" customHeight="1" x14ac:dyDescent="0.35">
      <c r="A57" s="12"/>
      <c r="B57" s="12"/>
      <c r="C57" s="3"/>
      <c r="D57" s="19"/>
      <c r="E57" s="19"/>
      <c r="F57" s="19"/>
    </row>
    <row r="58" spans="1:6" outlineLevel="1" x14ac:dyDescent="0.35">
      <c r="A58" s="12"/>
      <c r="B58" s="12"/>
      <c r="C58" s="23" t="s">
        <v>81</v>
      </c>
      <c r="D58" s="19"/>
      <c r="E58" s="20"/>
      <c r="F58" s="20"/>
    </row>
    <row r="59" spans="1:6" x14ac:dyDescent="0.35">
      <c r="A59" s="12" t="s">
        <v>82</v>
      </c>
      <c r="B59" s="12" t="s">
        <v>18</v>
      </c>
      <c r="C59" s="18" t="s">
        <v>83</v>
      </c>
      <c r="D59" s="19">
        <v>-5222468.22</v>
      </c>
      <c r="E59" s="20">
        <v>-5181231.99</v>
      </c>
      <c r="F59" s="20">
        <v>-5057092.53</v>
      </c>
    </row>
    <row r="60" spans="1:6" x14ac:dyDescent="0.35">
      <c r="A60" s="12"/>
      <c r="B60" s="12"/>
      <c r="C60" s="21" t="s">
        <v>84</v>
      </c>
      <c r="D60" s="22">
        <f>SUM(D59)</f>
        <v>-5222468.22</v>
      </c>
      <c r="E60" s="22">
        <f t="shared" ref="E60" si="7">SUM(E59)</f>
        <v>-5181231.99</v>
      </c>
      <c r="F60" s="22">
        <f t="shared" ref="F60" si="8">SUM(F59)</f>
        <v>-5057092.53</v>
      </c>
    </row>
    <row r="61" spans="1:6" ht="10" customHeight="1" x14ac:dyDescent="0.35">
      <c r="A61" s="12"/>
      <c r="B61" s="12"/>
      <c r="C61" s="3"/>
      <c r="D61" s="19"/>
      <c r="E61" s="24"/>
      <c r="F61" s="24"/>
    </row>
    <row r="62" spans="1:6" outlineLevel="1" x14ac:dyDescent="0.35">
      <c r="A62" s="12"/>
      <c r="B62" s="12"/>
      <c r="C62" s="23" t="s">
        <v>85</v>
      </c>
      <c r="D62" s="19"/>
      <c r="E62" s="20"/>
      <c r="F62" s="20"/>
    </row>
    <row r="63" spans="1:6" x14ac:dyDescent="0.35">
      <c r="A63" s="12" t="s">
        <v>86</v>
      </c>
      <c r="B63" s="12" t="s">
        <v>18</v>
      </c>
      <c r="C63" s="18" t="s">
        <v>87</v>
      </c>
      <c r="D63" s="19">
        <v>26231.15</v>
      </c>
      <c r="E63" s="24">
        <v>26231.15</v>
      </c>
      <c r="F63" s="24">
        <v>26231.15</v>
      </c>
    </row>
    <row r="64" spans="1:6" x14ac:dyDescent="0.35">
      <c r="A64" s="12" t="s">
        <v>88</v>
      </c>
      <c r="B64" s="12" t="s">
        <v>18</v>
      </c>
      <c r="C64" s="18" t="s">
        <v>89</v>
      </c>
      <c r="D64" s="19">
        <v>-23735</v>
      </c>
      <c r="E64" s="20">
        <v>-23735</v>
      </c>
      <c r="F64" s="20">
        <v>-23735</v>
      </c>
    </row>
    <row r="65" spans="1:6" ht="15" customHeight="1" x14ac:dyDescent="0.35">
      <c r="A65" s="12"/>
      <c r="B65" s="12"/>
      <c r="C65" s="21" t="s">
        <v>90</v>
      </c>
      <c r="D65" s="22">
        <f>SUM(D63:D64)</f>
        <v>2496.1500000000015</v>
      </c>
      <c r="E65" s="22">
        <f t="shared" ref="E65" si="9">SUM(E63:E64)</f>
        <v>2496.1500000000015</v>
      </c>
      <c r="F65" s="22">
        <f t="shared" ref="F65" si="10">SUM(F63:F64)</f>
        <v>2496.1500000000015</v>
      </c>
    </row>
    <row r="66" spans="1:6" ht="15" customHeight="1" thickBot="1" x14ac:dyDescent="0.4">
      <c r="A66" s="12"/>
      <c r="B66" s="12"/>
      <c r="C66" s="23" t="s">
        <v>91</v>
      </c>
      <c r="D66" s="26">
        <f>D18+D30+D34+D38+D56+D60+D65</f>
        <v>11171867.870000003</v>
      </c>
      <c r="E66" s="26">
        <f t="shared" ref="E66" si="11">E18+E30+E34+E38+E56+E60+E65</f>
        <v>11426826.640000001</v>
      </c>
      <c r="F66" s="26">
        <f t="shared" ref="F66" si="12">F18+F30+F34+F38+F56+F60+F65</f>
        <v>11417661.730000002</v>
      </c>
    </row>
    <row r="67" spans="1:6" ht="15" thickTop="1" x14ac:dyDescent="0.35">
      <c r="A67" s="12"/>
      <c r="B67" s="12"/>
      <c r="C67" s="27"/>
      <c r="D67" s="28"/>
      <c r="E67" s="20"/>
      <c r="F67" s="20"/>
    </row>
    <row r="68" spans="1:6" x14ac:dyDescent="0.35">
      <c r="A68" s="12"/>
      <c r="B68" s="12"/>
      <c r="C68" s="74" t="s">
        <v>92</v>
      </c>
      <c r="D68" s="74"/>
      <c r="E68" s="75"/>
      <c r="F68" s="10"/>
    </row>
    <row r="69" spans="1:6" x14ac:dyDescent="0.35">
      <c r="A69" s="12"/>
      <c r="B69" s="12"/>
      <c r="C69" s="74" t="s">
        <v>14</v>
      </c>
      <c r="D69" s="74"/>
      <c r="E69" s="75"/>
      <c r="F69" s="10"/>
    </row>
    <row r="70" spans="1:6" x14ac:dyDescent="0.35">
      <c r="A70" s="12"/>
      <c r="B70" s="12"/>
      <c r="C70" s="71" t="str">
        <f>C7</f>
        <v>As of April 2019</v>
      </c>
      <c r="D70" s="72"/>
      <c r="E70" s="73"/>
      <c r="F70" s="11"/>
    </row>
    <row r="71" spans="1:6" x14ac:dyDescent="0.35">
      <c r="A71" s="12"/>
      <c r="B71" s="12"/>
      <c r="D71" s="20"/>
      <c r="E71" s="20"/>
      <c r="F71" s="20"/>
    </row>
    <row r="72" spans="1:6" x14ac:dyDescent="0.35">
      <c r="A72" s="12"/>
      <c r="B72" s="12"/>
      <c r="C72" s="3"/>
      <c r="D72" s="29" t="s">
        <v>11</v>
      </c>
      <c r="E72" s="13"/>
      <c r="F72" s="13"/>
    </row>
    <row r="73" spans="1:6" x14ac:dyDescent="0.35">
      <c r="A73" s="12"/>
      <c r="B73" s="12"/>
      <c r="C73" s="3"/>
      <c r="D73" s="30" t="s">
        <v>93</v>
      </c>
      <c r="E73" s="14" t="s">
        <v>15</v>
      </c>
      <c r="F73" s="14" t="s">
        <v>15</v>
      </c>
    </row>
    <row r="74" spans="1:6" x14ac:dyDescent="0.35">
      <c r="A74" s="12"/>
      <c r="B74" s="12"/>
      <c r="C74" s="23" t="s">
        <v>94</v>
      </c>
      <c r="D74" s="19"/>
      <c r="E74" s="19"/>
      <c r="F74" s="19"/>
    </row>
    <row r="75" spans="1:6" outlineLevel="1" x14ac:dyDescent="0.35">
      <c r="A75" s="31" t="s">
        <v>95</v>
      </c>
      <c r="B75" s="12" t="s">
        <v>18</v>
      </c>
      <c r="C75" s="62" t="s">
        <v>94</v>
      </c>
      <c r="D75" s="32">
        <v>71556.83</v>
      </c>
      <c r="E75" s="33">
        <v>124684.96</v>
      </c>
      <c r="F75" s="33">
        <v>117987.94</v>
      </c>
    </row>
    <row r="76" spans="1:6" outlineLevel="1" x14ac:dyDescent="0.35">
      <c r="A76" s="31" t="s">
        <v>96</v>
      </c>
      <c r="B76" s="12" t="s">
        <v>18</v>
      </c>
      <c r="C76" s="62" t="s">
        <v>97</v>
      </c>
      <c r="D76" s="32">
        <v>13792.46</v>
      </c>
      <c r="E76" s="33">
        <v>0</v>
      </c>
      <c r="F76" s="33">
        <v>0</v>
      </c>
    </row>
    <row r="77" spans="1:6" outlineLevel="1" x14ac:dyDescent="0.35">
      <c r="A77" s="31" t="s">
        <v>98</v>
      </c>
      <c r="B77" s="12" t="s">
        <v>18</v>
      </c>
      <c r="C77" s="62" t="s">
        <v>99</v>
      </c>
      <c r="D77" s="32">
        <v>0</v>
      </c>
      <c r="E77" s="33">
        <v>0</v>
      </c>
      <c r="F77" s="33">
        <v>0</v>
      </c>
    </row>
    <row r="78" spans="1:6" outlineLevel="1" x14ac:dyDescent="0.35">
      <c r="A78" s="31" t="s">
        <v>100</v>
      </c>
      <c r="B78" s="12" t="s">
        <v>18</v>
      </c>
      <c r="C78" s="62" t="s">
        <v>101</v>
      </c>
      <c r="D78" s="32">
        <v>7857.7</v>
      </c>
      <c r="E78" s="33">
        <v>7857.7</v>
      </c>
      <c r="F78" s="33">
        <v>0</v>
      </c>
    </row>
    <row r="79" spans="1:6" x14ac:dyDescent="0.35">
      <c r="A79" s="12"/>
      <c r="B79" s="12"/>
      <c r="C79" s="63" t="s">
        <v>102</v>
      </c>
      <c r="D79" s="34">
        <f>SUM(D75:D78)</f>
        <v>93206.99</v>
      </c>
      <c r="E79" s="34">
        <f t="shared" ref="E79" si="13">SUM(E75:E78)</f>
        <v>132542.66</v>
      </c>
      <c r="F79" s="34">
        <f t="shared" ref="F79" si="14">SUM(F75:F78)</f>
        <v>117987.94</v>
      </c>
    </row>
    <row r="80" spans="1:6" ht="10" customHeight="1" x14ac:dyDescent="0.35">
      <c r="A80" s="12"/>
      <c r="B80" s="12"/>
      <c r="C80" s="64"/>
      <c r="D80" s="32"/>
      <c r="E80" s="33"/>
      <c r="F80" s="33"/>
    </row>
    <row r="81" spans="1:6" x14ac:dyDescent="0.35">
      <c r="A81" s="12"/>
      <c r="B81" s="12"/>
      <c r="C81" s="65" t="s">
        <v>103</v>
      </c>
      <c r="D81" s="32"/>
      <c r="E81" s="32"/>
      <c r="F81" s="32"/>
    </row>
    <row r="82" spans="1:6" outlineLevel="1" x14ac:dyDescent="0.35">
      <c r="A82" s="12" t="s">
        <v>104</v>
      </c>
      <c r="B82" s="12" t="s">
        <v>18</v>
      </c>
      <c r="C82" s="62" t="s">
        <v>105</v>
      </c>
      <c r="D82" s="32">
        <v>0</v>
      </c>
      <c r="E82" s="33">
        <v>0</v>
      </c>
      <c r="F82" s="33">
        <v>0</v>
      </c>
    </row>
    <row r="83" spans="1:6" outlineLevel="1" x14ac:dyDescent="0.35">
      <c r="A83" s="12" t="s">
        <v>106</v>
      </c>
      <c r="B83" s="12" t="s">
        <v>18</v>
      </c>
      <c r="C83" s="62" t="s">
        <v>107</v>
      </c>
      <c r="D83" s="32">
        <v>0</v>
      </c>
      <c r="E83" s="33">
        <v>0</v>
      </c>
      <c r="F83" s="33">
        <v>0</v>
      </c>
    </row>
    <row r="84" spans="1:6" outlineLevel="1" x14ac:dyDescent="0.35">
      <c r="A84" s="12" t="s">
        <v>108</v>
      </c>
      <c r="B84" s="12" t="s">
        <v>18</v>
      </c>
      <c r="C84" s="62" t="s">
        <v>109</v>
      </c>
      <c r="D84" s="32">
        <v>0</v>
      </c>
      <c r="E84" s="33">
        <v>0</v>
      </c>
      <c r="F84" s="33">
        <v>0</v>
      </c>
    </row>
    <row r="85" spans="1:6" outlineLevel="1" x14ac:dyDescent="0.35">
      <c r="A85" s="12" t="s">
        <v>110</v>
      </c>
      <c r="B85" s="12" t="s">
        <v>18</v>
      </c>
      <c r="C85" s="62" t="s">
        <v>111</v>
      </c>
      <c r="D85" s="32">
        <v>0</v>
      </c>
      <c r="E85" s="33">
        <v>0</v>
      </c>
      <c r="F85" s="33">
        <v>0</v>
      </c>
    </row>
    <row r="86" spans="1:6" outlineLevel="1" x14ac:dyDescent="0.35">
      <c r="A86" s="12" t="s">
        <v>112</v>
      </c>
      <c r="B86" s="12" t="s">
        <v>18</v>
      </c>
      <c r="C86" s="62" t="s">
        <v>113</v>
      </c>
      <c r="D86" s="32">
        <v>0</v>
      </c>
      <c r="E86" s="33">
        <v>0</v>
      </c>
      <c r="F86" s="33">
        <v>0</v>
      </c>
    </row>
    <row r="87" spans="1:6" outlineLevel="1" x14ac:dyDescent="0.35">
      <c r="A87" s="12" t="s">
        <v>114</v>
      </c>
      <c r="B87" s="12" t="s">
        <v>18</v>
      </c>
      <c r="C87" s="62" t="s">
        <v>115</v>
      </c>
      <c r="D87" s="32">
        <v>0</v>
      </c>
      <c r="E87" s="33">
        <v>0</v>
      </c>
      <c r="F87" s="33">
        <v>0</v>
      </c>
    </row>
    <row r="88" spans="1:6" outlineLevel="1" x14ac:dyDescent="0.35">
      <c r="A88" s="12" t="s">
        <v>116</v>
      </c>
      <c r="B88" s="12" t="s">
        <v>18</v>
      </c>
      <c r="C88" s="62" t="s">
        <v>117</v>
      </c>
      <c r="D88" s="32">
        <v>218.04</v>
      </c>
      <c r="E88" s="33">
        <v>173.95</v>
      </c>
      <c r="F88" s="33">
        <v>240.11</v>
      </c>
    </row>
    <row r="89" spans="1:6" outlineLevel="1" x14ac:dyDescent="0.35">
      <c r="A89" s="12" t="s">
        <v>118</v>
      </c>
      <c r="B89" s="12" t="s">
        <v>18</v>
      </c>
      <c r="C89" s="62" t="s">
        <v>119</v>
      </c>
      <c r="D89" s="32">
        <v>4243.72</v>
      </c>
      <c r="E89" s="33">
        <v>0</v>
      </c>
      <c r="F89" s="33">
        <v>1602.37</v>
      </c>
    </row>
    <row r="90" spans="1:6" x14ac:dyDescent="0.35">
      <c r="A90" s="12"/>
      <c r="B90" s="12"/>
      <c r="C90" s="63" t="s">
        <v>120</v>
      </c>
      <c r="D90" s="34">
        <f>SUM(D82:D89)</f>
        <v>4461.76</v>
      </c>
      <c r="E90" s="34">
        <f t="shared" ref="E90" si="15">SUM(E82:E89)</f>
        <v>173.95</v>
      </c>
      <c r="F90" s="34">
        <f t="shared" ref="F90" si="16">SUM(F82:F89)</f>
        <v>1842.48</v>
      </c>
    </row>
    <row r="91" spans="1:6" ht="10" customHeight="1" x14ac:dyDescent="0.35">
      <c r="A91" s="12"/>
      <c r="B91" s="12"/>
      <c r="C91" s="64"/>
      <c r="D91" s="32"/>
      <c r="E91" s="33"/>
      <c r="F91" s="33"/>
    </row>
    <row r="92" spans="1:6" x14ac:dyDescent="0.35">
      <c r="A92" s="12"/>
      <c r="B92" s="12"/>
      <c r="C92" s="65" t="s">
        <v>121</v>
      </c>
      <c r="D92" s="32"/>
      <c r="E92" s="32"/>
      <c r="F92" s="32"/>
    </row>
    <row r="93" spans="1:6" outlineLevel="1" x14ac:dyDescent="0.35">
      <c r="A93" s="12" t="s">
        <v>122</v>
      </c>
      <c r="B93" s="12" t="s">
        <v>18</v>
      </c>
      <c r="C93" s="62" t="s">
        <v>123</v>
      </c>
      <c r="D93" s="32">
        <v>0</v>
      </c>
      <c r="E93" s="33">
        <v>0</v>
      </c>
      <c r="F93" s="33">
        <v>0</v>
      </c>
    </row>
    <row r="94" spans="1:6" outlineLevel="1" x14ac:dyDescent="0.35">
      <c r="A94" s="12" t="s">
        <v>124</v>
      </c>
      <c r="B94" s="12" t="s">
        <v>18</v>
      </c>
      <c r="C94" s="62" t="s">
        <v>125</v>
      </c>
      <c r="D94" s="32">
        <v>0</v>
      </c>
      <c r="E94" s="33">
        <v>0</v>
      </c>
      <c r="F94" s="33">
        <v>0</v>
      </c>
    </row>
    <row r="95" spans="1:6" x14ac:dyDescent="0.35">
      <c r="A95" s="12"/>
      <c r="B95" s="12"/>
      <c r="C95" s="63" t="s">
        <v>126</v>
      </c>
      <c r="D95" s="34">
        <f>SUM(D93:D94)</f>
        <v>0</v>
      </c>
      <c r="E95" s="34">
        <f t="shared" ref="E95" si="17">SUM(E93:E94)</f>
        <v>0</v>
      </c>
      <c r="F95" s="34">
        <f t="shared" ref="F95" si="18">SUM(F93:F94)</f>
        <v>0</v>
      </c>
    </row>
    <row r="96" spans="1:6" ht="10" customHeight="1" x14ac:dyDescent="0.35">
      <c r="A96" s="12"/>
      <c r="B96" s="12"/>
      <c r="C96" s="64"/>
      <c r="D96" s="32"/>
      <c r="E96" s="33"/>
      <c r="F96" s="33"/>
    </row>
    <row r="97" spans="1:6" x14ac:dyDescent="0.35">
      <c r="A97" s="12"/>
      <c r="B97" s="12"/>
      <c r="C97" s="65" t="s">
        <v>127</v>
      </c>
      <c r="D97" s="32"/>
      <c r="E97" s="32"/>
      <c r="F97" s="32"/>
    </row>
    <row r="98" spans="1:6" outlineLevel="1" x14ac:dyDescent="0.35">
      <c r="A98" s="12" t="s">
        <v>128</v>
      </c>
      <c r="B98" s="12" t="s">
        <v>18</v>
      </c>
      <c r="C98" s="62" t="s">
        <v>129</v>
      </c>
      <c r="D98" s="32">
        <v>483.94</v>
      </c>
      <c r="E98" s="33">
        <v>0</v>
      </c>
      <c r="F98" s="33">
        <v>0</v>
      </c>
    </row>
    <row r="99" spans="1:6" outlineLevel="1" x14ac:dyDescent="0.35">
      <c r="A99" s="12" t="s">
        <v>130</v>
      </c>
      <c r="B99" s="12" t="s">
        <v>18</v>
      </c>
      <c r="C99" s="62" t="s">
        <v>131</v>
      </c>
      <c r="D99" s="32">
        <v>2795</v>
      </c>
      <c r="E99" s="33">
        <v>9795</v>
      </c>
      <c r="F99" s="33">
        <v>9795</v>
      </c>
    </row>
    <row r="100" spans="1:6" outlineLevel="1" x14ac:dyDescent="0.35">
      <c r="A100" s="12" t="s">
        <v>132</v>
      </c>
      <c r="B100" s="12" t="s">
        <v>18</v>
      </c>
      <c r="C100" s="62" t="s">
        <v>133</v>
      </c>
      <c r="D100" s="32">
        <v>12017.03</v>
      </c>
      <c r="E100" s="33">
        <v>44901.96</v>
      </c>
      <c r="F100" s="33">
        <v>24345.15</v>
      </c>
    </row>
    <row r="101" spans="1:6" outlineLevel="1" x14ac:dyDescent="0.35">
      <c r="A101" s="12" t="s">
        <v>134</v>
      </c>
      <c r="B101" s="12" t="s">
        <v>18</v>
      </c>
      <c r="C101" s="62" t="s">
        <v>135</v>
      </c>
      <c r="D101" s="32">
        <v>42475.85</v>
      </c>
      <c r="E101" s="33">
        <v>42475.85</v>
      </c>
      <c r="F101" s="33">
        <v>42475.85</v>
      </c>
    </row>
    <row r="102" spans="1:6" outlineLevel="1" x14ac:dyDescent="0.35">
      <c r="A102" s="12" t="s">
        <v>136</v>
      </c>
      <c r="B102" s="12" t="s">
        <v>18</v>
      </c>
      <c r="C102" s="62" t="s">
        <v>137</v>
      </c>
      <c r="D102" s="32">
        <v>-26545.35</v>
      </c>
      <c r="E102" s="33">
        <v>31567.759999999998</v>
      </c>
      <c r="F102" s="33">
        <v>-3283.93</v>
      </c>
    </row>
    <row r="103" spans="1:6" x14ac:dyDescent="0.35">
      <c r="A103" s="12"/>
      <c r="B103" s="12"/>
      <c r="C103" s="63" t="s">
        <v>138</v>
      </c>
      <c r="D103" s="34">
        <f>SUM(D98:D102)</f>
        <v>31226.47</v>
      </c>
      <c r="E103" s="34">
        <f t="shared" ref="E103" si="19">SUM(E98:E102)</f>
        <v>128740.56999999999</v>
      </c>
      <c r="F103" s="34">
        <f t="shared" ref="F103" si="20">SUM(F98:F102)</f>
        <v>73332.070000000007</v>
      </c>
    </row>
    <row r="104" spans="1:6" ht="10" customHeight="1" x14ac:dyDescent="0.35">
      <c r="A104" s="12"/>
      <c r="B104" s="12"/>
      <c r="C104" s="64"/>
      <c r="D104" s="32"/>
      <c r="E104" s="33"/>
      <c r="F104" s="33"/>
    </row>
    <row r="105" spans="1:6" x14ac:dyDescent="0.35">
      <c r="A105" s="12"/>
      <c r="B105" s="12"/>
      <c r="C105" s="65" t="s">
        <v>139</v>
      </c>
      <c r="D105" s="32"/>
      <c r="E105" s="32"/>
      <c r="F105" s="32"/>
    </row>
    <row r="106" spans="1:6" outlineLevel="1" x14ac:dyDescent="0.35">
      <c r="A106" s="35" t="s">
        <v>140</v>
      </c>
      <c r="B106" s="12" t="s">
        <v>18</v>
      </c>
      <c r="C106" s="62" t="s">
        <v>141</v>
      </c>
      <c r="D106" s="32">
        <v>100</v>
      </c>
      <c r="E106" s="33">
        <v>100</v>
      </c>
      <c r="F106" s="33">
        <v>100</v>
      </c>
    </row>
    <row r="107" spans="1:6" outlineLevel="1" x14ac:dyDescent="0.35">
      <c r="A107" s="35" t="s">
        <v>142</v>
      </c>
      <c r="B107" s="12" t="s">
        <v>18</v>
      </c>
      <c r="C107" s="62" t="s">
        <v>143</v>
      </c>
      <c r="D107" s="32">
        <v>2175</v>
      </c>
      <c r="E107" s="33">
        <v>2175</v>
      </c>
      <c r="F107" s="33">
        <v>2175</v>
      </c>
    </row>
    <row r="108" spans="1:6" outlineLevel="1" x14ac:dyDescent="0.35">
      <c r="A108" s="35" t="s">
        <v>144</v>
      </c>
      <c r="B108" s="12" t="s">
        <v>18</v>
      </c>
      <c r="C108" s="62" t="s">
        <v>145</v>
      </c>
      <c r="D108" s="32">
        <v>1700</v>
      </c>
      <c r="E108" s="33">
        <v>1300</v>
      </c>
      <c r="F108" s="33">
        <v>500</v>
      </c>
    </row>
    <row r="109" spans="1:6" outlineLevel="1" x14ac:dyDescent="0.35">
      <c r="A109" s="35" t="s">
        <v>146</v>
      </c>
      <c r="B109" s="12" t="s">
        <v>18</v>
      </c>
      <c r="C109" s="62" t="s">
        <v>147</v>
      </c>
      <c r="D109" s="32">
        <v>7080</v>
      </c>
      <c r="E109" s="33">
        <v>7080</v>
      </c>
      <c r="F109" s="33">
        <v>7080</v>
      </c>
    </row>
    <row r="110" spans="1:6" outlineLevel="1" x14ac:dyDescent="0.35">
      <c r="A110" s="35" t="s">
        <v>148</v>
      </c>
      <c r="B110" s="12" t="s">
        <v>18</v>
      </c>
      <c r="C110" s="62" t="s">
        <v>149</v>
      </c>
      <c r="D110" s="32">
        <v>21240</v>
      </c>
      <c r="E110" s="33">
        <v>21240</v>
      </c>
      <c r="F110" s="33">
        <v>23010</v>
      </c>
    </row>
    <row r="111" spans="1:6" outlineLevel="1" x14ac:dyDescent="0.35">
      <c r="A111" s="35" t="s">
        <v>150</v>
      </c>
      <c r="B111" s="12" t="s">
        <v>18</v>
      </c>
      <c r="C111" s="62" t="s">
        <v>151</v>
      </c>
      <c r="D111" s="32">
        <v>9962.36</v>
      </c>
      <c r="E111" s="33">
        <v>9962.36</v>
      </c>
      <c r="F111" s="33">
        <v>9962.36</v>
      </c>
    </row>
    <row r="112" spans="1:6" outlineLevel="1" x14ac:dyDescent="0.35">
      <c r="A112" s="12" t="s">
        <v>152</v>
      </c>
      <c r="B112" s="12" t="s">
        <v>18</v>
      </c>
      <c r="C112" s="62" t="s">
        <v>205</v>
      </c>
      <c r="D112" s="32">
        <v>2144332.35</v>
      </c>
      <c r="E112" s="33">
        <v>2172312.17</v>
      </c>
      <c r="F112" s="33">
        <v>2255656.4300000002</v>
      </c>
    </row>
    <row r="113" spans="1:6" x14ac:dyDescent="0.35">
      <c r="A113" s="12" t="s">
        <v>153</v>
      </c>
      <c r="B113" s="12" t="s">
        <v>18</v>
      </c>
      <c r="C113" s="62" t="s">
        <v>206</v>
      </c>
      <c r="D113" s="36">
        <v>338785</v>
      </c>
      <c r="E113" s="36">
        <v>338785</v>
      </c>
      <c r="F113" s="36">
        <v>338785</v>
      </c>
    </row>
    <row r="114" spans="1:6" x14ac:dyDescent="0.35">
      <c r="A114" s="12"/>
      <c r="B114" s="12"/>
      <c r="C114" s="63" t="s">
        <v>154</v>
      </c>
      <c r="D114" s="34">
        <f>SUM(D106:D113)</f>
        <v>2525374.71</v>
      </c>
      <c r="E114" s="34">
        <f t="shared" ref="E114" si="21">SUM(E106:E113)</f>
        <v>2552954.5299999998</v>
      </c>
      <c r="F114" s="34">
        <f t="shared" ref="F114" si="22">SUM(F106:F113)</f>
        <v>2637268.79</v>
      </c>
    </row>
    <row r="115" spans="1:6" ht="10" customHeight="1" x14ac:dyDescent="0.35">
      <c r="A115" s="12"/>
      <c r="B115" s="12"/>
      <c r="C115" s="64"/>
      <c r="D115" s="32"/>
      <c r="E115" s="33"/>
      <c r="F115" s="33"/>
    </row>
    <row r="116" spans="1:6" x14ac:dyDescent="0.35">
      <c r="A116" s="12"/>
      <c r="B116" s="12"/>
      <c r="C116" s="65" t="s">
        <v>155</v>
      </c>
      <c r="D116" s="32"/>
      <c r="E116" s="32"/>
      <c r="F116" s="32"/>
    </row>
    <row r="117" spans="1:6" x14ac:dyDescent="0.35">
      <c r="A117" s="12" t="s">
        <v>156</v>
      </c>
      <c r="B117" s="12" t="s">
        <v>18</v>
      </c>
      <c r="C117" s="62" t="s">
        <v>157</v>
      </c>
      <c r="D117" s="32">
        <v>188500</v>
      </c>
      <c r="E117" s="33">
        <v>188500</v>
      </c>
      <c r="F117" s="33">
        <v>188500</v>
      </c>
    </row>
    <row r="118" spans="1:6" x14ac:dyDescent="0.35">
      <c r="A118" s="12" t="s">
        <v>158</v>
      </c>
      <c r="B118" s="12" t="s">
        <v>18</v>
      </c>
      <c r="C118" s="62" t="s">
        <v>207</v>
      </c>
      <c r="D118" s="32">
        <v>2100000</v>
      </c>
      <c r="E118" s="33">
        <v>2100000</v>
      </c>
      <c r="F118" s="33">
        <v>2100000</v>
      </c>
    </row>
    <row r="119" spans="1:6" x14ac:dyDescent="0.35">
      <c r="A119" s="12" t="s">
        <v>159</v>
      </c>
      <c r="B119" s="12" t="s">
        <v>18</v>
      </c>
      <c r="C119" s="62" t="s">
        <v>160</v>
      </c>
      <c r="D119" s="32">
        <v>11379.25</v>
      </c>
      <c r="E119" s="33">
        <v>11379.25</v>
      </c>
      <c r="F119" s="33">
        <v>11379.25</v>
      </c>
    </row>
    <row r="120" spans="1:6" x14ac:dyDescent="0.35">
      <c r="A120" s="12" t="s">
        <v>161</v>
      </c>
      <c r="B120" s="12" t="s">
        <v>18</v>
      </c>
      <c r="C120" s="62" t="s">
        <v>162</v>
      </c>
      <c r="D120" s="32">
        <v>1365425</v>
      </c>
      <c r="E120" s="33">
        <v>1365425</v>
      </c>
      <c r="F120" s="33">
        <v>1365425</v>
      </c>
    </row>
    <row r="121" spans="1:6" x14ac:dyDescent="0.35">
      <c r="A121" s="12" t="s">
        <v>163</v>
      </c>
      <c r="B121" s="12" t="s">
        <v>18</v>
      </c>
      <c r="C121" s="62" t="s">
        <v>164</v>
      </c>
      <c r="D121" s="32">
        <v>1278313.3600000001</v>
      </c>
      <c r="E121" s="33">
        <v>1278313.3600000001</v>
      </c>
      <c r="F121" s="33">
        <v>1278313.3600000001</v>
      </c>
    </row>
    <row r="122" spans="1:6" x14ac:dyDescent="0.35">
      <c r="A122" s="12" t="s">
        <v>165</v>
      </c>
      <c r="B122" s="12" t="s">
        <v>18</v>
      </c>
      <c r="C122" s="62" t="s">
        <v>166</v>
      </c>
      <c r="D122" s="32">
        <v>3643612.84</v>
      </c>
      <c r="E122" s="33">
        <v>3643612.84</v>
      </c>
      <c r="F122" s="33">
        <v>3506751.04</v>
      </c>
    </row>
    <row r="123" spans="1:6" x14ac:dyDescent="0.35">
      <c r="A123" s="12"/>
      <c r="B123" s="12"/>
      <c r="C123" s="62" t="s">
        <v>167</v>
      </c>
      <c r="D123" s="36">
        <f>D130-D131</f>
        <v>-69632.510000000009</v>
      </c>
      <c r="E123" s="36">
        <f t="shared" ref="E123" si="23">E130-E131</f>
        <v>25184.480000000098</v>
      </c>
      <c r="F123" s="36">
        <f t="shared" ref="F123" si="24">F130-F131</f>
        <v>136861.79999999981</v>
      </c>
    </row>
    <row r="124" spans="1:6" x14ac:dyDescent="0.35">
      <c r="A124" s="12"/>
      <c r="B124" s="12"/>
      <c r="C124" s="63" t="s">
        <v>168</v>
      </c>
      <c r="D124" s="34">
        <f>SUM(D117:D123)</f>
        <v>8517597.9399999995</v>
      </c>
      <c r="E124" s="34">
        <f t="shared" ref="E124" si="25">SUM(E117:E123)</f>
        <v>8612414.9299999997</v>
      </c>
      <c r="F124" s="34">
        <f t="shared" ref="F124" si="26">SUM(F117:F123)</f>
        <v>8587230.4499999993</v>
      </c>
    </row>
    <row r="125" spans="1:6" x14ac:dyDescent="0.35">
      <c r="A125" s="12"/>
      <c r="B125" s="12"/>
      <c r="C125" s="66" t="s">
        <v>80</v>
      </c>
      <c r="D125" s="32" t="s">
        <v>80</v>
      </c>
      <c r="E125" s="33"/>
      <c r="F125" s="33"/>
    </row>
    <row r="126" spans="1:6" ht="15" thickBot="1" x14ac:dyDescent="0.4">
      <c r="A126" s="12"/>
      <c r="B126" s="12"/>
      <c r="C126" s="67" t="s">
        <v>169</v>
      </c>
      <c r="D126" s="68">
        <f>D79+D90+D95+D103+D114+D124</f>
        <v>11171867.869999999</v>
      </c>
      <c r="E126" s="68">
        <f t="shared" ref="E126" si="27">E79+E90+E95+E103+E114+E124</f>
        <v>11426826.640000001</v>
      </c>
      <c r="F126" s="68">
        <f t="shared" ref="F126" si="28">F79+F90+F95+F103+F114+F124</f>
        <v>11417661.73</v>
      </c>
    </row>
    <row r="127" spans="1:6" ht="15" thickTop="1" x14ac:dyDescent="0.35">
      <c r="A127" s="12"/>
      <c r="B127" s="12"/>
      <c r="C127" s="67"/>
      <c r="D127" s="69"/>
      <c r="E127" s="69"/>
      <c r="F127" s="69"/>
    </row>
    <row r="128" spans="1:6" s="4" customFormat="1" x14ac:dyDescent="0.35">
      <c r="A128" s="12"/>
      <c r="B128" s="12"/>
      <c r="C128" s="37" t="s">
        <v>170</v>
      </c>
      <c r="D128" s="19">
        <f t="shared" ref="D128:E128" si="29">D66-D126</f>
        <v>0</v>
      </c>
      <c r="E128" s="19">
        <f t="shared" si="29"/>
        <v>0</v>
      </c>
      <c r="F128" s="19">
        <f t="shared" ref="F128" si="30">F66-F126</f>
        <v>0</v>
      </c>
    </row>
    <row r="129" spans="1:6" x14ac:dyDescent="0.35">
      <c r="A129" s="12"/>
      <c r="B129" s="12"/>
      <c r="C129" s="3"/>
      <c r="D129" s="3"/>
      <c r="E129" s="3"/>
      <c r="F129" s="3"/>
    </row>
    <row r="130" spans="1:6" x14ac:dyDescent="0.35">
      <c r="A130" s="12" t="s">
        <v>171</v>
      </c>
      <c r="B130" s="12" t="s">
        <v>8</v>
      </c>
      <c r="C130" s="3" t="s">
        <v>208</v>
      </c>
      <c r="D130" s="3">
        <v>1076583.23</v>
      </c>
      <c r="E130" s="3">
        <v>832760.42</v>
      </c>
      <c r="F130" s="3">
        <v>3425721.25</v>
      </c>
    </row>
    <row r="131" spans="1:6" x14ac:dyDescent="0.35">
      <c r="A131" s="12" t="s">
        <v>172</v>
      </c>
      <c r="B131" s="12" t="s">
        <v>8</v>
      </c>
      <c r="C131" s="3" t="s">
        <v>209</v>
      </c>
      <c r="D131" s="3">
        <v>1146215.74</v>
      </c>
      <c r="E131" s="3">
        <v>807575.94</v>
      </c>
      <c r="F131" s="3">
        <v>3288859.45</v>
      </c>
    </row>
    <row r="132" spans="1:6" x14ac:dyDescent="0.35">
      <c r="A132" s="12"/>
      <c r="B132" s="12"/>
    </row>
    <row r="133" spans="1:6" x14ac:dyDescent="0.35">
      <c r="A133" s="12"/>
      <c r="B133" s="12"/>
    </row>
    <row r="134" spans="1:6" x14ac:dyDescent="0.35">
      <c r="A134" s="12"/>
      <c r="B134" s="12"/>
    </row>
    <row r="135" spans="1:6" x14ac:dyDescent="0.35">
      <c r="A135" s="12"/>
      <c r="B135" s="12"/>
    </row>
    <row r="136" spans="1:6" x14ac:dyDescent="0.35">
      <c r="A136" s="12"/>
      <c r="B136" s="12"/>
    </row>
    <row r="137" spans="1:6" x14ac:dyDescent="0.35">
      <c r="A137" s="12"/>
      <c r="B137" s="12"/>
    </row>
    <row r="138" spans="1:6" x14ac:dyDescent="0.35">
      <c r="A138" s="12"/>
      <c r="B138" s="12"/>
    </row>
    <row r="139" spans="1:6" x14ac:dyDescent="0.35">
      <c r="A139" s="12"/>
      <c r="B139" s="12"/>
    </row>
    <row r="140" spans="1:6" x14ac:dyDescent="0.35">
      <c r="A140" s="12"/>
      <c r="B140" s="12"/>
    </row>
    <row r="141" spans="1:6" x14ac:dyDescent="0.35">
      <c r="A141" s="12"/>
      <c r="B141" s="12"/>
    </row>
    <row r="142" spans="1:6" x14ac:dyDescent="0.35">
      <c r="A142" s="12"/>
      <c r="B142" s="12"/>
    </row>
    <row r="143" spans="1:6" x14ac:dyDescent="0.35">
      <c r="A143" s="12"/>
      <c r="B143" s="12"/>
    </row>
    <row r="144" spans="1:6" x14ac:dyDescent="0.35">
      <c r="A144" s="12"/>
      <c r="B144" s="12"/>
    </row>
    <row r="145" spans="1:2" x14ac:dyDescent="0.35">
      <c r="A145" s="12"/>
      <c r="B145" s="12"/>
    </row>
    <row r="146" spans="1:2" x14ac:dyDescent="0.35">
      <c r="A146" s="12"/>
      <c r="B146" s="12"/>
    </row>
    <row r="147" spans="1:2" x14ac:dyDescent="0.35">
      <c r="A147" s="12"/>
      <c r="B147" s="12"/>
    </row>
    <row r="148" spans="1:2" x14ac:dyDescent="0.35">
      <c r="A148" s="12"/>
      <c r="B148" s="12"/>
    </row>
    <row r="149" spans="1:2" x14ac:dyDescent="0.35">
      <c r="A149" s="12"/>
      <c r="B149" s="12"/>
    </row>
    <row r="150" spans="1:2" x14ac:dyDescent="0.35">
      <c r="A150" s="12"/>
      <c r="B150" s="12"/>
    </row>
    <row r="151" spans="1:2" x14ac:dyDescent="0.35">
      <c r="A151" s="12"/>
      <c r="B151" s="12"/>
    </row>
    <row r="152" spans="1:2" x14ac:dyDescent="0.35">
      <c r="A152" s="12"/>
      <c r="B152" s="12"/>
    </row>
    <row r="153" spans="1:2" x14ac:dyDescent="0.35">
      <c r="A153" s="12"/>
      <c r="B153" s="12"/>
    </row>
    <row r="154" spans="1:2" x14ac:dyDescent="0.35">
      <c r="A154" s="12"/>
      <c r="B154" s="12"/>
    </row>
    <row r="155" spans="1:2" x14ac:dyDescent="0.35">
      <c r="A155" s="12"/>
      <c r="B155" s="12"/>
    </row>
    <row r="156" spans="1:2" x14ac:dyDescent="0.35">
      <c r="A156" s="12"/>
      <c r="B156" s="12"/>
    </row>
    <row r="157" spans="1:2" x14ac:dyDescent="0.35">
      <c r="A157" s="12"/>
      <c r="B157" s="12"/>
    </row>
    <row r="158" spans="1:2" x14ac:dyDescent="0.35">
      <c r="A158" s="12"/>
      <c r="B158" s="12"/>
    </row>
    <row r="159" spans="1:2" x14ac:dyDescent="0.35">
      <c r="A159" s="12"/>
      <c r="B159" s="12"/>
    </row>
    <row r="160" spans="1:2" x14ac:dyDescent="0.35">
      <c r="A160" s="12"/>
      <c r="B160" s="12"/>
    </row>
    <row r="161" spans="1:2" x14ac:dyDescent="0.35">
      <c r="A161" s="12"/>
      <c r="B161" s="12"/>
    </row>
    <row r="162" spans="1:2" x14ac:dyDescent="0.35">
      <c r="A162" s="12"/>
      <c r="B162" s="12"/>
    </row>
    <row r="163" spans="1:2" x14ac:dyDescent="0.35">
      <c r="A163" s="12"/>
      <c r="B163" s="12"/>
    </row>
  </sheetData>
  <mergeCells count="6">
    <mergeCell ref="C70:E70"/>
    <mergeCell ref="C69:E69"/>
    <mergeCell ref="C68:E68"/>
    <mergeCell ref="C5:F5"/>
    <mergeCell ref="C6:F6"/>
    <mergeCell ref="C7:F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zoomScale="130" zoomScaleNormal="130" workbookViewId="0">
      <selection activeCell="D11" sqref="D11"/>
    </sheetView>
  </sheetViews>
  <sheetFormatPr defaultRowHeight="14.5" outlineLevelRow="1" outlineLevelCol="1" x14ac:dyDescent="0.35"/>
  <cols>
    <col min="1" max="2" width="20" style="1" customWidth="1" outlineLevel="1"/>
    <col min="3" max="3" width="42.26953125" bestFit="1" customWidth="1"/>
    <col min="4" max="4" width="14.54296875" bestFit="1" customWidth="1"/>
    <col min="5" max="5" width="10.81640625" bestFit="1" customWidth="1"/>
    <col min="6" max="6" width="10.54296875" bestFit="1" customWidth="1"/>
  </cols>
  <sheetData>
    <row r="1" spans="1:7" s="1" customFormat="1" outlineLevel="1" x14ac:dyDescent="0.35">
      <c r="A1" s="38" t="s">
        <v>0</v>
      </c>
      <c r="B1" s="39" t="s">
        <v>1</v>
      </c>
      <c r="D1" s="1" t="s">
        <v>2</v>
      </c>
    </row>
    <row r="2" spans="1:7" s="1" customFormat="1" outlineLevel="1" x14ac:dyDescent="0.35">
      <c r="A2" s="38" t="s">
        <v>3</v>
      </c>
      <c r="B2" s="39" t="s">
        <v>4</v>
      </c>
      <c r="D2" s="1" t="s">
        <v>5</v>
      </c>
    </row>
    <row r="3" spans="1:7" s="1" customFormat="1" outlineLevel="1" x14ac:dyDescent="0.35">
      <c r="A3" s="38" t="s">
        <v>7</v>
      </c>
      <c r="B3" s="39" t="s">
        <v>18</v>
      </c>
      <c r="D3" s="1" t="s">
        <v>173</v>
      </c>
    </row>
    <row r="4" spans="1:7" s="1" customFormat="1" outlineLevel="1" x14ac:dyDescent="0.35">
      <c r="A4" s="40"/>
      <c r="B4" s="41"/>
      <c r="D4" s="1" t="s">
        <v>13</v>
      </c>
    </row>
    <row r="5" spans="1:7" x14ac:dyDescent="0.35">
      <c r="C5" s="74" t="s">
        <v>196</v>
      </c>
      <c r="D5" s="74"/>
      <c r="E5" s="74"/>
      <c r="F5" s="74"/>
      <c r="G5" s="74"/>
    </row>
    <row r="6" spans="1:7" x14ac:dyDescent="0.35">
      <c r="C6" s="74" t="s">
        <v>195</v>
      </c>
      <c r="D6" s="74"/>
      <c r="E6" s="74"/>
      <c r="F6" s="74"/>
      <c r="G6" s="74"/>
    </row>
    <row r="7" spans="1:7" x14ac:dyDescent="0.35">
      <c r="C7" s="71" t="str">
        <f>CONCATENATE("For the Period Ended ",B2," ",B1)</f>
        <v>For the Period Ended April 2019</v>
      </c>
      <c r="D7" s="72"/>
      <c r="E7" s="72"/>
      <c r="F7" s="72"/>
      <c r="G7" s="72"/>
    </row>
    <row r="8" spans="1:7" x14ac:dyDescent="0.35">
      <c r="C8" s="1"/>
      <c r="D8" s="9"/>
      <c r="E8" s="9"/>
      <c r="F8" s="1"/>
      <c r="G8" s="1"/>
    </row>
    <row r="9" spans="1:7" s="3" customFormat="1" ht="13" x14ac:dyDescent="0.3">
      <c r="C9" s="42"/>
      <c r="D9" s="43" t="s">
        <v>174</v>
      </c>
      <c r="E9" s="44"/>
      <c r="F9" s="44">
        <f>BalanceSheet!F18-BalanceSheet!F17</f>
        <v>449490.5</v>
      </c>
      <c r="G9" s="12"/>
    </row>
    <row r="10" spans="1:7" x14ac:dyDescent="0.35">
      <c r="C10" s="45" t="s">
        <v>175</v>
      </c>
      <c r="D10" s="46"/>
      <c r="E10" s="46"/>
      <c r="F10" s="46"/>
      <c r="G10" s="3"/>
    </row>
    <row r="11" spans="1:7" x14ac:dyDescent="0.35">
      <c r="C11" s="47" t="s">
        <v>176</v>
      </c>
      <c r="D11" s="19">
        <f>BalanceSheet!D123</f>
        <v>-69632.510000000009</v>
      </c>
      <c r="E11" s="19"/>
      <c r="F11" s="3"/>
      <c r="G11" s="3"/>
    </row>
    <row r="12" spans="1:7" x14ac:dyDescent="0.35">
      <c r="C12" s="47"/>
      <c r="D12" s="19"/>
      <c r="E12" s="19"/>
      <c r="F12" s="3"/>
      <c r="G12" s="3"/>
    </row>
    <row r="13" spans="1:7" x14ac:dyDescent="0.35">
      <c r="C13" s="47" t="s">
        <v>177</v>
      </c>
      <c r="D13" s="19"/>
      <c r="E13" s="19"/>
      <c r="F13" s="3"/>
      <c r="G13" s="3"/>
    </row>
    <row r="14" spans="1:7" x14ac:dyDescent="0.35">
      <c r="C14" s="48" t="s">
        <v>178</v>
      </c>
      <c r="D14" s="19">
        <f>BalanceSheet!F60-BalanceSheet!D60</f>
        <v>165375.68999999948</v>
      </c>
      <c r="E14" s="19"/>
      <c r="F14" s="3"/>
      <c r="G14" s="3"/>
    </row>
    <row r="15" spans="1:7" x14ac:dyDescent="0.35">
      <c r="C15" s="48"/>
      <c r="D15" s="19"/>
      <c r="E15" s="19"/>
      <c r="F15" s="3"/>
      <c r="G15" s="3"/>
    </row>
    <row r="16" spans="1:7" x14ac:dyDescent="0.35">
      <c r="C16" s="50" t="s">
        <v>194</v>
      </c>
      <c r="D16" s="20"/>
      <c r="E16" s="20"/>
    </row>
    <row r="17" spans="3:7" x14ac:dyDescent="0.35">
      <c r="C17" s="47" t="s">
        <v>179</v>
      </c>
      <c r="D17" s="19">
        <f>BalanceSheet!F30-BalanceSheet!D30</f>
        <v>46308.200000000012</v>
      </c>
      <c r="E17" s="19"/>
      <c r="F17" s="3"/>
      <c r="G17" s="3"/>
    </row>
    <row r="18" spans="3:7" x14ac:dyDescent="0.35">
      <c r="C18" s="47" t="s">
        <v>180</v>
      </c>
      <c r="D18" s="19">
        <f>BalanceSheet!F38-BalanceSheet!D38</f>
        <v>-10816.82</v>
      </c>
      <c r="E18" s="19"/>
      <c r="F18" s="3"/>
      <c r="G18" s="3"/>
    </row>
    <row r="19" spans="3:7" x14ac:dyDescent="0.35">
      <c r="C19" s="47" t="s">
        <v>181</v>
      </c>
      <c r="D19" s="19">
        <f>BalanceSheet!F34-BalanceSheet!D34</f>
        <v>-1212.67</v>
      </c>
      <c r="E19" s="19"/>
      <c r="F19" s="3"/>
      <c r="G19" s="3"/>
    </row>
    <row r="20" spans="3:7" x14ac:dyDescent="0.35">
      <c r="C20" s="47" t="s">
        <v>187</v>
      </c>
      <c r="D20" s="19">
        <f>BalanceSheet!D79-BalanceSheet!F79+BalanceSheet!D90-BalanceSheet!F90+BalanceSheet!D95-BalanceSheet!F95+BalanceSheet!D103-BalanceSheet!F103+BalanceSheet!D109-BalanceSheet!F109+BalanceSheet!D110-BalanceSheet!F110+BalanceSheet!D111-BalanceSheet!F111+BalanceSheet!D113-BalanceSheet!F113</f>
        <v>-66037.270000000019</v>
      </c>
      <c r="E20" s="28"/>
    </row>
    <row r="21" spans="3:7" x14ac:dyDescent="0.35">
      <c r="C21" s="47" t="s">
        <v>188</v>
      </c>
      <c r="D21" s="61">
        <f>BalanceSheet!D106-BalanceSheet!F106+BalanceSheet!D107-BalanceSheet!F107+BalanceSheet!D108-BalanceSheet!F108</f>
        <v>1200</v>
      </c>
      <c r="E21" s="28"/>
    </row>
    <row r="22" spans="3:7" x14ac:dyDescent="0.35">
      <c r="C22" s="52" t="s">
        <v>189</v>
      </c>
      <c r="D22" s="53"/>
      <c r="E22" s="54">
        <f>SUM(D11:D21)</f>
        <v>65184.619999999457</v>
      </c>
      <c r="F22" s="55"/>
    </row>
    <row r="23" spans="3:7" x14ac:dyDescent="0.35">
      <c r="C23" s="49"/>
      <c r="D23" s="20"/>
      <c r="E23" s="20"/>
    </row>
    <row r="24" spans="3:7" x14ac:dyDescent="0.35">
      <c r="C24" s="45" t="s">
        <v>182</v>
      </c>
      <c r="D24" s="56"/>
      <c r="E24" s="56"/>
      <c r="F24" s="56"/>
    </row>
    <row r="25" spans="3:7" x14ac:dyDescent="0.35">
      <c r="C25" s="47" t="s">
        <v>190</v>
      </c>
      <c r="D25" s="19">
        <f>BalanceSheet!F56-BalanceSheet!D56</f>
        <v>-223773.6799999997</v>
      </c>
      <c r="E25" s="19"/>
      <c r="F25" s="3"/>
      <c r="G25" s="3"/>
    </row>
    <row r="26" spans="3:7" x14ac:dyDescent="0.35">
      <c r="C26" s="47" t="s">
        <v>191</v>
      </c>
      <c r="D26" s="61">
        <f>BalanceSheet!F17-BalanceSheet!D17</f>
        <v>198142.56999999995</v>
      </c>
      <c r="E26" s="19"/>
      <c r="F26" s="3"/>
      <c r="G26" s="3"/>
    </row>
    <row r="27" spans="3:7" x14ac:dyDescent="0.35">
      <c r="C27" s="52" t="s">
        <v>183</v>
      </c>
      <c r="D27" s="57"/>
      <c r="E27" s="54">
        <f>SUM(D25:D26)</f>
        <v>-25631.109999999753</v>
      </c>
      <c r="F27" s="55"/>
    </row>
    <row r="28" spans="3:7" x14ac:dyDescent="0.35">
      <c r="C28" s="47"/>
    </row>
    <row r="29" spans="3:7" x14ac:dyDescent="0.35">
      <c r="C29" s="45" t="s">
        <v>184</v>
      </c>
      <c r="D29" s="56"/>
      <c r="E29" s="56"/>
      <c r="F29" s="56"/>
    </row>
    <row r="30" spans="3:7" x14ac:dyDescent="0.35">
      <c r="C30" s="47" t="s">
        <v>192</v>
      </c>
      <c r="D30" s="51">
        <f>BalanceSheet!D112-BalanceSheet!F112</f>
        <v>-111324.08000000007</v>
      </c>
      <c r="E30" s="19"/>
    </row>
    <row r="31" spans="3:7" x14ac:dyDescent="0.35">
      <c r="C31" s="52" t="s">
        <v>193</v>
      </c>
      <c r="D31" s="57"/>
      <c r="E31" s="54">
        <f>SUM(D30:D30)</f>
        <v>-111324.08000000007</v>
      </c>
      <c r="F31" s="55"/>
    </row>
    <row r="32" spans="3:7" x14ac:dyDescent="0.35">
      <c r="C32" s="58" t="s">
        <v>185</v>
      </c>
      <c r="D32" s="43"/>
      <c r="E32" s="44"/>
      <c r="F32" s="59">
        <f>SUM(E22:E31)</f>
        <v>-71770.570000000371</v>
      </c>
    </row>
    <row r="33" spans="3:6" x14ac:dyDescent="0.35">
      <c r="C33" s="42"/>
      <c r="D33" s="43" t="s">
        <v>186</v>
      </c>
      <c r="E33" s="44"/>
      <c r="F33" s="60">
        <f>SUM(F9:F32)</f>
        <v>377719.92999999964</v>
      </c>
    </row>
    <row r="34" spans="3:6" x14ac:dyDescent="0.35">
      <c r="F34" t="str">
        <f>IF(ROUND(F33,0)=ROUND(BalanceSheet!D18-BalanceSheet!D17,0),"","Error")</f>
        <v/>
      </c>
    </row>
  </sheetData>
  <mergeCells count="3">
    <mergeCell ref="C5:G5"/>
    <mergeCell ref="C6:G6"/>
    <mergeCell ref="C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1107-8C39-4812-918E-A70EC044983B}">
  <dimension ref="A1:G34"/>
  <sheetViews>
    <sheetView topLeftCell="A17" zoomScale="130" zoomScaleNormal="130" workbookViewId="0">
      <selection activeCell="F33" sqref="F33"/>
    </sheetView>
  </sheetViews>
  <sheetFormatPr defaultRowHeight="14.5" outlineLevelRow="1" outlineLevelCol="1" x14ac:dyDescent="0.35"/>
  <cols>
    <col min="1" max="2" width="20" style="1" customWidth="1" outlineLevel="1"/>
    <col min="3" max="3" width="42.26953125" bestFit="1" customWidth="1"/>
    <col min="4" max="4" width="14.54296875" bestFit="1" customWidth="1"/>
    <col min="5" max="5" width="10.81640625" bestFit="1" customWidth="1"/>
    <col min="6" max="6" width="10.54296875" bestFit="1" customWidth="1"/>
  </cols>
  <sheetData>
    <row r="1" spans="1:7" s="1" customFormat="1" outlineLevel="1" x14ac:dyDescent="0.35">
      <c r="A1" s="38" t="s">
        <v>0</v>
      </c>
      <c r="B1" s="39" t="s">
        <v>1</v>
      </c>
      <c r="D1" s="1" t="s">
        <v>2</v>
      </c>
    </row>
    <row r="2" spans="1:7" s="1" customFormat="1" outlineLevel="1" x14ac:dyDescent="0.35">
      <c r="A2" s="38" t="s">
        <v>3</v>
      </c>
      <c r="B2" s="39" t="s">
        <v>4</v>
      </c>
      <c r="D2" s="1" t="s">
        <v>5</v>
      </c>
    </row>
    <row r="3" spans="1:7" s="1" customFormat="1" outlineLevel="1" x14ac:dyDescent="0.35">
      <c r="A3" s="38" t="s">
        <v>7</v>
      </c>
      <c r="B3" s="39" t="s">
        <v>18</v>
      </c>
      <c r="D3" s="1" t="s">
        <v>173</v>
      </c>
    </row>
    <row r="4" spans="1:7" s="1" customFormat="1" outlineLevel="1" x14ac:dyDescent="0.35">
      <c r="A4" s="40"/>
      <c r="B4" s="41"/>
      <c r="D4" s="1" t="s">
        <v>13</v>
      </c>
    </row>
    <row r="5" spans="1:7" x14ac:dyDescent="0.35">
      <c r="C5" s="74" t="s">
        <v>196</v>
      </c>
      <c r="D5" s="74"/>
      <c r="E5" s="74"/>
      <c r="F5" s="74"/>
      <c r="G5" s="74"/>
    </row>
    <row r="6" spans="1:7" x14ac:dyDescent="0.35">
      <c r="C6" s="74" t="s">
        <v>195</v>
      </c>
      <c r="D6" s="74"/>
      <c r="E6" s="74"/>
      <c r="F6" s="74"/>
      <c r="G6" s="74"/>
    </row>
    <row r="7" spans="1:7" x14ac:dyDescent="0.35">
      <c r="C7" s="71" t="str">
        <f>CONCATENATE("For the Period Ended ",B2," ",B1)</f>
        <v>For the Period Ended April 2019</v>
      </c>
      <c r="D7" s="72"/>
      <c r="E7" s="72"/>
      <c r="F7" s="72"/>
      <c r="G7" s="72"/>
    </row>
    <row r="8" spans="1:7" x14ac:dyDescent="0.35">
      <c r="C8" s="1"/>
      <c r="D8" s="9"/>
      <c r="E8" s="9"/>
      <c r="F8" s="1"/>
      <c r="G8" s="1"/>
    </row>
    <row r="9" spans="1:7" s="3" customFormat="1" ht="13" x14ac:dyDescent="0.3">
      <c r="C9" s="42"/>
      <c r="D9" s="43" t="s">
        <v>174</v>
      </c>
      <c r="E9" s="44"/>
      <c r="F9" s="44">
        <f>BalanceSheet!E18-BalanceSheet!E17</f>
        <v>441721.25</v>
      </c>
      <c r="G9" s="12"/>
    </row>
    <row r="10" spans="1:7" x14ac:dyDescent="0.35">
      <c r="C10" s="45" t="s">
        <v>175</v>
      </c>
      <c r="D10" s="46"/>
      <c r="E10" s="46"/>
      <c r="F10" s="46"/>
      <c r="G10" s="3"/>
    </row>
    <row r="11" spans="1:7" x14ac:dyDescent="0.35">
      <c r="C11" s="47" t="s">
        <v>176</v>
      </c>
      <c r="D11" s="19">
        <f>BalanceSheet!D123-BalanceSheet!E123</f>
        <v>-94816.990000000107</v>
      </c>
      <c r="E11" s="19"/>
      <c r="F11" s="3"/>
      <c r="G11" s="3"/>
    </row>
    <row r="12" spans="1:7" x14ac:dyDescent="0.35">
      <c r="C12" s="47"/>
      <c r="D12" s="19"/>
      <c r="E12" s="19"/>
      <c r="F12" s="3"/>
      <c r="G12" s="3"/>
    </row>
    <row r="13" spans="1:7" x14ac:dyDescent="0.35">
      <c r="C13" s="47" t="s">
        <v>177</v>
      </c>
      <c r="D13" s="19"/>
      <c r="E13" s="19"/>
      <c r="F13" s="3"/>
      <c r="G13" s="3"/>
    </row>
    <row r="14" spans="1:7" x14ac:dyDescent="0.35">
      <c r="C14" s="48" t="s">
        <v>178</v>
      </c>
      <c r="D14" s="19">
        <f>BalanceSheet!E60-BalanceSheet!D60</f>
        <v>41236.229999999516</v>
      </c>
      <c r="E14" s="19"/>
      <c r="F14" s="3"/>
      <c r="G14" s="3"/>
    </row>
    <row r="15" spans="1:7" x14ac:dyDescent="0.35">
      <c r="C15" s="48"/>
      <c r="D15" s="19"/>
      <c r="E15" s="19"/>
      <c r="F15" s="3"/>
      <c r="G15" s="3"/>
    </row>
    <row r="16" spans="1:7" x14ac:dyDescent="0.35">
      <c r="C16" s="50" t="s">
        <v>194</v>
      </c>
      <c r="D16" s="20"/>
      <c r="E16" s="20"/>
    </row>
    <row r="17" spans="3:7" x14ac:dyDescent="0.35">
      <c r="C17" s="47" t="s">
        <v>179</v>
      </c>
      <c r="D17" s="19">
        <f>BalanceSheet!E30-BalanceSheet!D30</f>
        <v>29438.640000000014</v>
      </c>
      <c r="E17" s="19"/>
      <c r="F17" s="3"/>
      <c r="G17" s="3"/>
    </row>
    <row r="18" spans="3:7" x14ac:dyDescent="0.35">
      <c r="C18" s="47" t="s">
        <v>180</v>
      </c>
      <c r="D18" s="19">
        <f>BalanceSheet!E38-BalanceSheet!D38</f>
        <v>-6557.9699999999975</v>
      </c>
      <c r="E18" s="19"/>
      <c r="F18" s="3"/>
      <c r="G18" s="3"/>
    </row>
    <row r="19" spans="3:7" x14ac:dyDescent="0.35">
      <c r="C19" s="47" t="s">
        <v>181</v>
      </c>
      <c r="D19" s="19">
        <f>BalanceSheet!E34-BalanceSheet!D34</f>
        <v>-657.64000000000033</v>
      </c>
      <c r="E19" s="19"/>
      <c r="F19" s="3"/>
      <c r="G19" s="3"/>
    </row>
    <row r="20" spans="3:7" x14ac:dyDescent="0.35">
      <c r="C20" s="47" t="s">
        <v>187</v>
      </c>
      <c r="D20" s="19">
        <f>BalanceSheet!D79-BalanceSheet!E79+BalanceSheet!D90-BalanceSheet!E90+BalanceSheet!D95-BalanceSheet!E95+BalanceSheet!D103-BalanceSheet!E103+BalanceSheet!D109-BalanceSheet!E109+BalanceSheet!D110-BalanceSheet!E110+BalanceSheet!D111-BalanceSheet!E111+BalanceSheet!D113-BalanceSheet!E113</f>
        <v>-132561.96</v>
      </c>
      <c r="E20" s="28"/>
    </row>
    <row r="21" spans="3:7" x14ac:dyDescent="0.35">
      <c r="C21" s="47" t="s">
        <v>188</v>
      </c>
      <c r="D21" s="61">
        <f>BalanceSheet!D106-BalanceSheet!E106+BalanceSheet!D107-BalanceSheet!E107+BalanceSheet!D108-BalanceSheet!E108</f>
        <v>400</v>
      </c>
      <c r="E21" s="28"/>
    </row>
    <row r="22" spans="3:7" x14ac:dyDescent="0.35">
      <c r="C22" s="52" t="s">
        <v>189</v>
      </c>
      <c r="D22" s="53"/>
      <c r="E22" s="54">
        <f>SUM(D11:D21)</f>
        <v>-163519.69000000056</v>
      </c>
      <c r="F22" s="55"/>
    </row>
    <row r="23" spans="3:7" x14ac:dyDescent="0.35">
      <c r="C23" s="49"/>
      <c r="D23" s="20"/>
      <c r="E23" s="20"/>
    </row>
    <row r="24" spans="3:7" x14ac:dyDescent="0.35">
      <c r="C24" s="45" t="s">
        <v>182</v>
      </c>
      <c r="D24" s="56"/>
      <c r="E24" s="56"/>
      <c r="F24" s="56"/>
    </row>
    <row r="25" spans="3:7" x14ac:dyDescent="0.35">
      <c r="C25" s="47" t="s">
        <v>190</v>
      </c>
      <c r="D25" s="19">
        <f>BalanceSheet!E56-BalanceSheet!D56</f>
        <v>-72391.900000000373</v>
      </c>
      <c r="E25" s="19"/>
      <c r="F25" s="3"/>
      <c r="G25" s="3"/>
    </row>
    <row r="26" spans="3:7" x14ac:dyDescent="0.35">
      <c r="C26" s="47" t="s">
        <v>191</v>
      </c>
      <c r="D26" s="61">
        <f>BalanceSheet!E17-BalanceSheet!D17</f>
        <v>199890.08999999997</v>
      </c>
      <c r="E26" s="19"/>
      <c r="F26" s="3"/>
      <c r="G26" s="3"/>
    </row>
    <row r="27" spans="3:7" x14ac:dyDescent="0.35">
      <c r="C27" s="52" t="s">
        <v>183</v>
      </c>
      <c r="D27" s="57"/>
      <c r="E27" s="54">
        <f>SUM(D25:D26)</f>
        <v>127498.18999999959</v>
      </c>
      <c r="F27" s="55"/>
    </row>
    <row r="28" spans="3:7" x14ac:dyDescent="0.35">
      <c r="C28" s="47"/>
    </row>
    <row r="29" spans="3:7" x14ac:dyDescent="0.35">
      <c r="C29" s="45" t="s">
        <v>184</v>
      </c>
      <c r="D29" s="56"/>
      <c r="E29" s="56"/>
      <c r="F29" s="56"/>
    </row>
    <row r="30" spans="3:7" x14ac:dyDescent="0.35">
      <c r="C30" s="47" t="s">
        <v>192</v>
      </c>
      <c r="D30" s="51">
        <f>BalanceSheet!D112-BalanceSheet!E112</f>
        <v>-27979.819999999832</v>
      </c>
      <c r="E30" s="19"/>
    </row>
    <row r="31" spans="3:7" x14ac:dyDescent="0.35">
      <c r="C31" s="52" t="s">
        <v>193</v>
      </c>
      <c r="D31" s="57"/>
      <c r="E31" s="54">
        <f>SUM(D30:D30)</f>
        <v>-27979.819999999832</v>
      </c>
      <c r="F31" s="55"/>
    </row>
    <row r="32" spans="3:7" x14ac:dyDescent="0.35">
      <c r="C32" s="58" t="s">
        <v>185</v>
      </c>
      <c r="D32" s="43"/>
      <c r="E32" s="44"/>
      <c r="F32" s="59">
        <f>SUM(E22:E31)</f>
        <v>-64001.320000000793</v>
      </c>
    </row>
    <row r="33" spans="3:6" ht="15" thickBot="1" x14ac:dyDescent="0.4">
      <c r="C33" s="42"/>
      <c r="D33" s="43" t="s">
        <v>186</v>
      </c>
      <c r="E33" s="44"/>
      <c r="F33" s="60">
        <f>SUM(F9:F32)</f>
        <v>377719.92999999924</v>
      </c>
    </row>
    <row r="34" spans="3:6" ht="15" thickTop="1" x14ac:dyDescent="0.35">
      <c r="F34" t="str">
        <f>IF(ROUND(F33,0)=ROUND(BalanceSheet!D18-BalanceSheet!D17,0),"","Error")</f>
        <v/>
      </c>
    </row>
  </sheetData>
  <mergeCells count="3">
    <mergeCell ref="C5:G5"/>
    <mergeCell ref="C6:G6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BalanceSheet</vt:lpstr>
      <vt:lpstr>CashFlow-YTD</vt:lpstr>
      <vt:lpstr>CashFlow-Current Month</vt:lpstr>
      <vt:lpstr>BalanceSheet!Print_Area</vt:lpstr>
      <vt:lpstr>'CashFlow-Current Month'!Print_Area</vt:lpstr>
      <vt:lpstr>'CashFlow-YTD'!Print_Area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 Hruby</dc:creator>
  <cp:lastModifiedBy>Jim G</cp:lastModifiedBy>
  <cp:lastPrinted>2016-06-06T17:29:45Z</cp:lastPrinted>
  <dcterms:created xsi:type="dcterms:W3CDTF">2016-04-18T18:24:06Z</dcterms:created>
  <dcterms:modified xsi:type="dcterms:W3CDTF">2020-04-09T16:48:20Z</dcterms:modified>
</cp:coreProperties>
</file>